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.admin\Documents\15_Nugget Plus HD\N+_Listen_Technik_Anleitungen\Energiebedraf - Autarkzeit\"/>
    </mc:Choice>
  </mc:AlternateContent>
  <xr:revisionPtr revIDLastSave="0" documentId="13_ncr:1_{6DDC6572-3104-4AAC-BAA2-71145C60445E}" xr6:coauthVersionLast="47" xr6:coauthVersionMax="47" xr10:uidLastSave="{00000000-0000-0000-0000-000000000000}"/>
  <bookViews>
    <workbookView xWindow="3906" yWindow="396" windowWidth="13140" windowHeight="12834" xr2:uid="{82B68DF7-6B39-40F6-B875-A160ABB86243}"/>
  </bookViews>
  <sheets>
    <sheet name="Autarke Standzeit" sheetId="1" r:id="rId1"/>
  </sheets>
  <definedNames>
    <definedName name="_xlnm.Print_Area" localSheetId="0">'Autarke Standzeit'!$A$1:$J$126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" l="1"/>
  <c r="E83" i="1"/>
  <c r="E115" i="1"/>
  <c r="E97" i="1"/>
  <c r="E84" i="1"/>
  <c r="E87" i="1" s="1"/>
  <c r="E78" i="1"/>
  <c r="E57" i="1"/>
  <c r="E59" i="1" s="1"/>
  <c r="E42" i="1"/>
  <c r="E44" i="1" s="1"/>
  <c r="I27" i="1"/>
  <c r="J27" i="1" s="1"/>
  <c r="G27" i="1"/>
  <c r="H27" i="1" s="1"/>
  <c r="I26" i="1"/>
  <c r="J26" i="1" s="1"/>
  <c r="G26" i="1"/>
  <c r="H26" i="1" s="1"/>
  <c r="I25" i="1"/>
  <c r="J25" i="1" s="1"/>
  <c r="G25" i="1"/>
  <c r="H25" i="1" s="1"/>
  <c r="I24" i="1"/>
  <c r="J24" i="1" s="1"/>
  <c r="G24" i="1"/>
  <c r="H24" i="1" s="1"/>
  <c r="I23" i="1"/>
  <c r="J23" i="1" s="1"/>
  <c r="G23" i="1"/>
  <c r="H23" i="1" s="1"/>
  <c r="I22" i="1"/>
  <c r="J22" i="1" s="1"/>
  <c r="G22" i="1"/>
  <c r="H22" i="1" s="1"/>
  <c r="I21" i="1"/>
  <c r="J21" i="1" s="1"/>
  <c r="G21" i="1"/>
  <c r="H21" i="1" s="1"/>
  <c r="I20" i="1"/>
  <c r="J20" i="1" s="1"/>
  <c r="G20" i="1"/>
  <c r="H20" i="1" s="1"/>
  <c r="I19" i="1"/>
  <c r="J19" i="1" s="1"/>
  <c r="G19" i="1"/>
  <c r="H19" i="1" s="1"/>
  <c r="I18" i="1"/>
  <c r="J18" i="1" s="1"/>
  <c r="G18" i="1"/>
  <c r="H18" i="1" s="1"/>
  <c r="I17" i="1"/>
  <c r="J17" i="1" s="1"/>
  <c r="G17" i="1"/>
  <c r="H17" i="1" s="1"/>
  <c r="I16" i="1"/>
  <c r="J16" i="1" s="1"/>
  <c r="G16" i="1"/>
  <c r="H16" i="1" s="1"/>
  <c r="I15" i="1"/>
  <c r="J15" i="1" s="1"/>
  <c r="G15" i="1"/>
  <c r="H15" i="1" s="1"/>
  <c r="I14" i="1"/>
  <c r="J14" i="1" s="1"/>
  <c r="G14" i="1"/>
  <c r="H14" i="1" s="1"/>
  <c r="I13" i="1"/>
  <c r="J13" i="1" s="1"/>
  <c r="G13" i="1"/>
  <c r="H13" i="1" s="1"/>
  <c r="I12" i="1"/>
  <c r="J12" i="1" s="1"/>
  <c r="G12" i="1"/>
  <c r="H12" i="1" s="1"/>
  <c r="I11" i="1"/>
  <c r="J11" i="1" s="1"/>
  <c r="G11" i="1"/>
  <c r="H11" i="1" s="1"/>
  <c r="I10" i="1"/>
  <c r="J10" i="1" s="1"/>
  <c r="G10" i="1"/>
  <c r="H10" i="1" s="1"/>
  <c r="I9" i="1"/>
  <c r="J9" i="1" s="1"/>
  <c r="G9" i="1"/>
  <c r="H9" i="1" s="1"/>
  <c r="I8" i="1"/>
  <c r="J8" i="1" s="1"/>
  <c r="G8" i="1"/>
  <c r="H8" i="1" s="1"/>
  <c r="I7" i="1"/>
  <c r="J7" i="1" s="1"/>
  <c r="G7" i="1"/>
  <c r="H7" i="1" s="1"/>
  <c r="I6" i="1"/>
  <c r="J6" i="1" s="1"/>
  <c r="G6" i="1"/>
  <c r="H6" i="1" s="1"/>
  <c r="I28" i="1" l="1"/>
  <c r="E62" i="1" s="1"/>
  <c r="E118" i="1" s="1"/>
  <c r="E88" i="1"/>
  <c r="E96" i="1"/>
  <c r="E45" i="1"/>
  <c r="H28" i="1"/>
  <c r="E48" i="1" s="1"/>
  <c r="E60" i="1"/>
  <c r="E114" i="1"/>
  <c r="J28" i="1"/>
  <c r="E63" i="1" s="1"/>
  <c r="G28" i="1"/>
  <c r="E47" i="1" s="1"/>
  <c r="E95" i="1" s="1"/>
  <c r="E106" i="1" l="1"/>
  <c r="E108" i="1"/>
  <c r="E103" i="1"/>
  <c r="E121" i="1"/>
  <c r="E113" i="1"/>
  <c r="E117" i="1" s="1"/>
  <c r="E119" i="1" s="1"/>
  <c r="E122" i="1"/>
  <c r="E101" i="1"/>
  <c r="E102" i="1"/>
  <c r="E107" i="1"/>
  <c r="E109" i="1" l="1"/>
  <c r="E123" i="1"/>
  <c r="E104" i="1"/>
</calcChain>
</file>

<file path=xl/sharedStrings.xml><?xml version="1.0" encoding="utf-8"?>
<sst xmlns="http://schemas.openxmlformats.org/spreadsheetml/2006/main" count="387" uniqueCount="216">
  <si>
    <t>A</t>
  </si>
  <si>
    <t>Tabelle zur Berechnung Tages-Stromverbrauch</t>
  </si>
  <si>
    <t xml:space="preserve">  </t>
  </si>
  <si>
    <t>Erfassung der Stromverbraucher</t>
  </si>
  <si>
    <t>Tagesbedarf</t>
  </si>
  <si>
    <t>AGM</t>
  </si>
  <si>
    <t>LiFePO4</t>
  </si>
  <si>
    <t>Eingabe der Hersteller-Angaben (12V)</t>
  </si>
  <si>
    <t xml:space="preserve">Leistung [W] </t>
  </si>
  <si>
    <t>V</t>
  </si>
  <si>
    <t>Betriebs- zeit</t>
  </si>
  <si>
    <t>EH</t>
  </si>
  <si>
    <t>WE [Wh] (12V)</t>
  </si>
  <si>
    <r>
      <t>DE [Ah]</t>
    </r>
    <r>
      <rPr>
        <sz val="10"/>
        <color rgb="FFC00000"/>
        <rFont val="Arial"/>
        <family val="2"/>
      </rPr>
      <t xml:space="preserve"> (B1)</t>
    </r>
  </si>
  <si>
    <r>
      <t xml:space="preserve">DE [Ah] </t>
    </r>
    <r>
      <rPr>
        <sz val="10"/>
        <color rgb="FFC00000"/>
        <rFont val="Arial"/>
        <family val="2"/>
      </rPr>
      <t>(B10)</t>
    </r>
  </si>
  <si>
    <t>A1</t>
  </si>
  <si>
    <t>40L Kühlbox (42W, 22W i.M. Stufe 3)</t>
  </si>
  <si>
    <t>h</t>
  </si>
  <si>
    <t>A2</t>
  </si>
  <si>
    <t>Standheizung (20W, 14W i.M. für 20°)</t>
  </si>
  <si>
    <t>A3</t>
  </si>
  <si>
    <t>Wasserpumpe (18W)</t>
  </si>
  <si>
    <t>A4</t>
  </si>
  <si>
    <t>Licht, LED-Lichtpaket (17W, i.M. gedimmt)</t>
  </si>
  <si>
    <t>A5</t>
  </si>
  <si>
    <t>Smartphone 1 / d</t>
  </si>
  <si>
    <t>Stk/d</t>
  </si>
  <si>
    <t>A6</t>
  </si>
  <si>
    <t>Smartphone 2 / d</t>
  </si>
  <si>
    <t>A7</t>
  </si>
  <si>
    <t>Laptop (über Konverter, i.M. 75W (CAD 130W)</t>
  </si>
  <si>
    <t>A8</t>
  </si>
  <si>
    <t>TV/Sat Standby</t>
  </si>
  <si>
    <t>A9</t>
  </si>
  <si>
    <t>TV/Sat Nutzung</t>
  </si>
  <si>
    <t>A10</t>
  </si>
  <si>
    <t>A11</t>
  </si>
  <si>
    <t>Toilettennutzung SOG</t>
  </si>
  <si>
    <t>A12</t>
  </si>
  <si>
    <t>Diverse Standby-Verluste</t>
  </si>
  <si>
    <t>A13</t>
  </si>
  <si>
    <t>Pedelec Akkus tägl. Nachladung (pro Stück)</t>
  </si>
  <si>
    <t>A14</t>
  </si>
  <si>
    <t>18L mobile Zusatz-Kühlbox, mittlere Leistung</t>
  </si>
  <si>
    <t>A15</t>
  </si>
  <si>
    <t>6L WW-Boiler pro 1x/d von 10°auf 55° aufheizen</t>
  </si>
  <si>
    <t>A16</t>
  </si>
  <si>
    <t>A17</t>
  </si>
  <si>
    <t>A18</t>
  </si>
  <si>
    <t>A19</t>
  </si>
  <si>
    <t>A20</t>
  </si>
  <si>
    <t>A21</t>
  </si>
  <si>
    <t>A22</t>
  </si>
  <si>
    <t>A23</t>
  </si>
  <si>
    <t>Summe Tages-Ladungsbedarf</t>
  </si>
  <si>
    <t>B</t>
  </si>
  <si>
    <t>AGM - Grundangaben</t>
  </si>
  <si>
    <t>B1</t>
  </si>
  <si>
    <t>Systemspannung</t>
  </si>
  <si>
    <t>Ladung 80%</t>
  </si>
  <si>
    <t>=</t>
  </si>
  <si>
    <t xml:space="preserve">V </t>
  </si>
  <si>
    <t>12,0V  (50%) - 12.6V (100%)</t>
  </si>
  <si>
    <t>B2</t>
  </si>
  <si>
    <t xml:space="preserve">Akku-Wirkungsgrad </t>
  </si>
  <si>
    <t>WA</t>
  </si>
  <si>
    <t>%</t>
  </si>
  <si>
    <t>WA = 85% - 90%</t>
  </si>
  <si>
    <t>B3</t>
  </si>
  <si>
    <t>Ausnutzungsgrad</t>
  </si>
  <si>
    <t>max. 60%, Regel 50%</t>
  </si>
  <si>
    <t>B4</t>
  </si>
  <si>
    <t>Vorhanden Akkukapazitäz Nennwert</t>
  </si>
  <si>
    <t xml:space="preserve"> QL Nennwer</t>
  </si>
  <si>
    <t xml:space="preserve">Ah </t>
  </si>
  <si>
    <t>2x 95AH Varta</t>
  </si>
  <si>
    <t>B5</t>
  </si>
  <si>
    <t>Vorhandene Endenergiemenge Nennwert</t>
  </si>
  <si>
    <t>QA Nennwert</t>
  </si>
  <si>
    <t xml:space="preserve">Wh </t>
  </si>
  <si>
    <t>B6</t>
  </si>
  <si>
    <t>Nutzbare Endenergiemenge gem. Ausnutzungsgrand</t>
  </si>
  <si>
    <t>QA Nutz</t>
  </si>
  <si>
    <t>Bezogen auf Batteriekapazität</t>
  </si>
  <si>
    <t>B7</t>
  </si>
  <si>
    <t>Nutzbare Ladekapazität</t>
  </si>
  <si>
    <t>QL Nutz</t>
  </si>
  <si>
    <t>B8</t>
  </si>
  <si>
    <t>Bedarf Endenergiemenge pro Tag</t>
  </si>
  <si>
    <t>QA Bedarf</t>
  </si>
  <si>
    <t>Bemessungswert für Autarkzeit</t>
  </si>
  <si>
    <t>B9</t>
  </si>
  <si>
    <t>Bedarf Ladungsmenge pro Tag</t>
  </si>
  <si>
    <t>QL Bedarf</t>
  </si>
  <si>
    <t>LiFePO4- Grundangaben</t>
  </si>
  <si>
    <t>B10</t>
  </si>
  <si>
    <t>Ladung 100%</t>
  </si>
  <si>
    <t xml:space="preserve">12,8V konstant </t>
  </si>
  <si>
    <t>B11</t>
  </si>
  <si>
    <t>WA = 97% - 99%</t>
  </si>
  <si>
    <t>B12</t>
  </si>
  <si>
    <t>max. 100%, kann genutzt werden</t>
  </si>
  <si>
    <t>B13</t>
  </si>
  <si>
    <t>2x 105AH BullTron</t>
  </si>
  <si>
    <t>B14</t>
  </si>
  <si>
    <t>B15</t>
  </si>
  <si>
    <t>B16</t>
  </si>
  <si>
    <t>B17</t>
  </si>
  <si>
    <t>Wh/d</t>
  </si>
  <si>
    <t>B18</t>
  </si>
  <si>
    <t>Ah/d</t>
  </si>
  <si>
    <t>C</t>
  </si>
  <si>
    <t>Solarleistung in Wp unter wechselnden Umweltbedingungen    </t>
  </si>
  <si>
    <t>C1</t>
  </si>
  <si>
    <t>Mittlere tägliche Globalstrahlung gem. Tabelle</t>
  </si>
  <si>
    <t>S pro Tag=</t>
  </si>
  <si>
    <t xml:space="preserve">kWh/(d*m2) </t>
  </si>
  <si>
    <t>Globalstrahlung mittlere Gesamtstrahlungswerte entnehmen (Näherungswerte D):</t>
  </si>
  <si>
    <t>https://campofant.com/solaranlage-wohnmobil-berechnen/</t>
  </si>
  <si>
    <t>C2</t>
  </si>
  <si>
    <t xml:space="preserve">Nennleistungszeit Globaleinstrahlung (i.M. 4,0) </t>
  </si>
  <si>
    <t>T nenn=</t>
  </si>
  <si>
    <t xml:space="preserve">h/d </t>
  </si>
  <si>
    <t>Zeit, welche bei Nenneinstrahlung - Standardmessbedingung der Module (1000W/m²) - die Tageseinstrahlung erbringt</t>
  </si>
  <si>
    <t>C3</t>
  </si>
  <si>
    <t>Leistung Sonneneinstrahlung / d</t>
  </si>
  <si>
    <t>P sol</t>
  </si>
  <si>
    <t>Wh/m2/d</t>
  </si>
  <si>
    <t>C4</t>
  </si>
  <si>
    <t>C5</t>
  </si>
  <si>
    <t>Anzahl</t>
  </si>
  <si>
    <t>Einzelmodul</t>
  </si>
  <si>
    <t>C6</t>
  </si>
  <si>
    <t>Fläche genutztes Solarmodul</t>
  </si>
  <si>
    <t>F</t>
  </si>
  <si>
    <t>m²</t>
  </si>
  <si>
    <t>C7</t>
  </si>
  <si>
    <t>Maximale Leistung genutztes Solarmodul</t>
  </si>
  <si>
    <t>P modmax</t>
  </si>
  <si>
    <t xml:space="preserve">Wp </t>
  </si>
  <si>
    <t>C8</t>
  </si>
  <si>
    <t>P modmax/d</t>
  </si>
  <si>
    <t>C9</t>
  </si>
  <si>
    <t>P solmax</t>
  </si>
  <si>
    <t>D</t>
  </si>
  <si>
    <t>Auswertung Energiehaushalt, AGM / LiFePO4, mit/ohne Solar und mit/ohne Ladebooster</t>
  </si>
  <si>
    <t>D1</t>
  </si>
  <si>
    <t>Auswertung AGM</t>
  </si>
  <si>
    <t>Bedarf Energiemenge pro Tag gem. Tabelle</t>
  </si>
  <si>
    <t>bedarf</t>
  </si>
  <si>
    <t>Wh</t>
  </si>
  <si>
    <t>Vorhandene Akku-Energiemenge bereinigt</t>
  </si>
  <si>
    <t>QA vorh.ber.</t>
  </si>
  <si>
    <t>Leistung</t>
  </si>
  <si>
    <t>Zeitdauer</t>
  </si>
  <si>
    <t>D2</t>
  </si>
  <si>
    <t>Leistung Laddebooster hinzufügen (Anzahl Fahrten)</t>
  </si>
  <si>
    <t>P booster</t>
  </si>
  <si>
    <t>Fahrten</t>
  </si>
  <si>
    <t>D3</t>
  </si>
  <si>
    <t>Akku+Solar</t>
  </si>
  <si>
    <t>D4</t>
  </si>
  <si>
    <t>Ergänzung Aufladung - Fahrten mit Ladebooster</t>
  </si>
  <si>
    <t>Ladebooster</t>
  </si>
  <si>
    <t>D5</t>
  </si>
  <si>
    <r>
      <t xml:space="preserve">Mögliche Gesamtstandzeit </t>
    </r>
    <r>
      <rPr>
        <b/>
        <u/>
        <sz val="12"/>
        <rFont val="Arial"/>
        <family val="2"/>
      </rPr>
      <t>ohne</t>
    </r>
    <r>
      <rPr>
        <b/>
        <sz val="12"/>
        <rFont val="Arial"/>
        <family val="2"/>
      </rPr>
      <t xml:space="preserve"> Solar</t>
    </r>
  </si>
  <si>
    <t>Gesamt</t>
  </si>
  <si>
    <t>D6</t>
  </si>
  <si>
    <t>D7</t>
  </si>
  <si>
    <t>D8</t>
  </si>
  <si>
    <r>
      <t xml:space="preserve">Mögliche Gesamtstandzeit </t>
    </r>
    <r>
      <rPr>
        <b/>
        <u/>
        <sz val="12"/>
        <rFont val="Arial"/>
        <family val="2"/>
      </rPr>
      <t>mit</t>
    </r>
    <r>
      <rPr>
        <b/>
        <sz val="12"/>
        <rFont val="Arial"/>
        <family val="2"/>
      </rPr>
      <t xml:space="preserve"> Solar</t>
    </r>
  </si>
  <si>
    <t>D9</t>
  </si>
  <si>
    <t>Auswertung LiFePO4</t>
  </si>
  <si>
    <t>D10</t>
  </si>
  <si>
    <t>D11</t>
  </si>
  <si>
    <t>Akku</t>
  </si>
  <si>
    <t>Tage</t>
  </si>
  <si>
    <t>D12</t>
  </si>
  <si>
    <t>D13</t>
  </si>
  <si>
    <t>D14</t>
  </si>
  <si>
    <t>D15</t>
  </si>
  <si>
    <t>D16</t>
  </si>
  <si>
    <r>
      <rPr>
        <sz val="10"/>
        <color rgb="FFFF0000"/>
        <rFont val="Arial"/>
        <family val="2"/>
      </rPr>
      <t>230V *)</t>
    </r>
    <r>
      <rPr>
        <sz val="10"/>
        <rFont val="Arial"/>
        <family val="2"/>
      </rPr>
      <t xml:space="preserve"> - Föhn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1.200W,</t>
    </r>
  </si>
  <si>
    <r>
      <rPr>
        <sz val="10"/>
        <color rgb="FFFF0000"/>
        <rFont val="Arial"/>
        <family val="2"/>
      </rPr>
      <t xml:space="preserve">230V *) </t>
    </r>
    <r>
      <rPr>
        <sz val="10"/>
        <rFont val="Arial"/>
        <family val="2"/>
      </rPr>
      <t>- Senso 1.450W</t>
    </r>
  </si>
  <si>
    <r>
      <rPr>
        <sz val="10"/>
        <color rgb="FFFF0000"/>
        <rFont val="Arial"/>
        <family val="2"/>
      </rPr>
      <t xml:space="preserve">230V *) </t>
    </r>
    <r>
      <rPr>
        <sz val="10"/>
        <rFont val="Arial"/>
        <family val="2"/>
      </rPr>
      <t xml:space="preserve">- Senso </t>
    </r>
    <r>
      <rPr>
        <sz val="10"/>
        <color theme="1"/>
        <rFont val="Arial"/>
        <family val="2"/>
      </rPr>
      <t>1x Kaffee zubereiten</t>
    </r>
  </si>
  <si>
    <r>
      <rPr>
        <sz val="10"/>
        <color rgb="FFFF0000"/>
        <rFont val="Arial"/>
        <family val="2"/>
      </rPr>
      <t>230V *)</t>
    </r>
    <r>
      <rPr>
        <sz val="10"/>
        <rFont val="Arial"/>
        <family val="2"/>
      </rPr>
      <t xml:space="preserve"> - Ecomat Heizwürfel 750W</t>
    </r>
  </si>
  <si>
    <r>
      <rPr>
        <sz val="10"/>
        <color rgb="FFFF0000"/>
        <rFont val="Arial"/>
        <family val="2"/>
      </rPr>
      <t>230V *)</t>
    </r>
    <r>
      <rPr>
        <sz val="10"/>
        <color theme="1"/>
        <rFont val="Arial"/>
        <family val="2"/>
      </rPr>
      <t xml:space="preserve"> - Eingabe mit 20% Zuschlag bei 12V-Betrieb</t>
    </r>
    <r>
      <rPr>
        <sz val="10"/>
        <rFont val="Arial"/>
        <family val="2"/>
      </rPr>
      <t xml:space="preserve"> von 230V-Geräten für Konverterverluste etc.</t>
    </r>
  </si>
  <si>
    <r>
      <rPr>
        <sz val="10"/>
        <color rgb="FFFF0000"/>
        <rFont val="Arial"/>
        <family val="2"/>
      </rPr>
      <t xml:space="preserve">TIP: </t>
    </r>
    <r>
      <rPr>
        <sz val="10"/>
        <rFont val="Arial"/>
        <family val="2"/>
      </rPr>
      <t xml:space="preserve">Zur genaueren Berechnung von Leistungsdaten zu Soraranlagen: </t>
    </r>
  </si>
  <si>
    <r>
      <t>Techn. Daten Solarmodule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*)</t>
    </r>
  </si>
  <si>
    <r>
      <t>Angaben zum Ladebooster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*)</t>
    </r>
  </si>
  <si>
    <r>
      <rPr>
        <sz val="10"/>
        <rFont val="Arial"/>
        <family val="2"/>
      </rPr>
      <t>Modulhersteller:</t>
    </r>
    <r>
      <rPr>
        <b/>
        <sz val="10"/>
        <rFont val="Arial"/>
        <family val="2"/>
      </rPr>
      <t xml:space="preserve"> Wattstunde Daylight WS80SPS</t>
    </r>
  </si>
  <si>
    <r>
      <rPr>
        <sz val="10"/>
        <color rgb="FFFF0000"/>
        <rFont val="Arial"/>
        <family val="2"/>
      </rPr>
      <t>*) ACHTUNG:</t>
    </r>
    <r>
      <rPr>
        <sz val="10"/>
        <color theme="1"/>
        <rFont val="Arial"/>
        <family val="2"/>
      </rPr>
      <t xml:space="preserve"> Die Solarmodule parallel, besser zur Erhöhung der Modulspannung (&gt;20V) in Reihe schaleten. </t>
    </r>
    <r>
      <rPr>
        <sz val="10"/>
        <color rgb="FFFF0000"/>
        <rFont val="Arial"/>
        <family val="2"/>
      </rPr>
      <t>MPPT</t>
    </r>
    <r>
      <rPr>
        <sz val="10"/>
        <color theme="1"/>
        <rFont val="Arial"/>
        <family val="2"/>
      </rPr>
      <t xml:space="preserve"> Laderegeler mit richtig eingestellter Ladekurve (AGM oder LiFePO4) verwenden. </t>
    </r>
  </si>
  <si>
    <r>
      <rPr>
        <sz val="10"/>
        <color rgb="FFFF0000"/>
        <rFont val="Arial"/>
        <family val="2"/>
      </rPr>
      <t>D+</t>
    </r>
    <r>
      <rPr>
        <sz val="10"/>
        <color theme="1"/>
        <rFont val="Arial"/>
        <family val="2"/>
      </rPr>
      <t xml:space="preserve"> Ansteuerung für den Betrieb des Ladeboosters realisieren!</t>
    </r>
  </si>
  <si>
    <r>
      <rPr>
        <sz val="10"/>
        <color rgb="FFFF0000"/>
        <rFont val="Arial"/>
        <family val="2"/>
      </rPr>
      <t>*) ACHTUNG: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Deaktivierung des Fahrzeug-Trennrelais notwendig!</t>
    </r>
  </si>
  <si>
    <t xml:space="preserve">Eingabe der Grunddaten und Bestimmung Akkukapazität und Energiebedarf für Autarkbetrieb     </t>
  </si>
  <si>
    <r>
      <t xml:space="preserve">Max Tagesleistung </t>
    </r>
    <r>
      <rPr>
        <u/>
        <sz val="10"/>
        <color indexed="8"/>
        <rFont val="Arial"/>
        <family val="2"/>
      </rPr>
      <t>genutzte(s) Solarmodul(e)</t>
    </r>
    <r>
      <rPr>
        <sz val="10"/>
        <color indexed="8"/>
        <rFont val="Arial"/>
        <family val="2"/>
      </rPr>
      <t xml:space="preserve"> aufgrund Einstrahlung bzw. Leistung Solarmodul</t>
    </r>
  </si>
  <si>
    <r>
      <t xml:space="preserve">Max Tagesleistung </t>
    </r>
    <r>
      <rPr>
        <u/>
        <sz val="10"/>
        <rFont val="Arial"/>
        <family val="2"/>
      </rPr>
      <t>genutzte(s) Solarmodul(e)</t>
    </r>
    <r>
      <rPr>
        <sz val="10"/>
        <color theme="1"/>
        <rFont val="Arial"/>
        <family val="2"/>
      </rPr>
      <t xml:space="preserve"> aufgrund Leistung Solarmodul(e)</t>
    </r>
  </si>
  <si>
    <t>Eingaben zu verwendete Solarmodule</t>
  </si>
  <si>
    <t>Leistung i.M.</t>
  </si>
  <si>
    <t>Alternative Dolomiti-Schalter (Anzahl Fahrten)</t>
  </si>
  <si>
    <t>Ergänzung Dolomti-Aufladung</t>
  </si>
  <si>
    <r>
      <t>Angaben zum Ladebooster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*)</t>
    </r>
  </si>
  <si>
    <t>&gt;&gt;&gt; ALTERNATIVE &lt;&lt;&lt;</t>
  </si>
  <si>
    <r>
      <t>Dolomiti-Schalter</t>
    </r>
    <r>
      <rPr>
        <sz val="11"/>
        <color rgb="FFFF0000"/>
        <rFont val="Arial"/>
        <family val="2"/>
      </rPr>
      <t xml:space="preserve"> **)</t>
    </r>
  </si>
  <si>
    <r>
      <t xml:space="preserve">Mögliche Standzeit Akku </t>
    </r>
    <r>
      <rPr>
        <b/>
        <u/>
        <sz val="11"/>
        <rFont val="Arial"/>
        <family val="2"/>
      </rPr>
      <t>mit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>Solar</t>
    </r>
  </si>
  <si>
    <r>
      <t xml:space="preserve">Mögliche Standzeit Akku </t>
    </r>
    <r>
      <rPr>
        <b/>
        <u/>
        <sz val="11"/>
        <rFont val="Arial"/>
        <family val="2"/>
      </rPr>
      <t>ohne</t>
    </r>
    <r>
      <rPr>
        <sz val="11"/>
        <rFont val="Arial"/>
        <family val="2"/>
      </rPr>
      <t xml:space="preserve"> Solar, </t>
    </r>
    <r>
      <rPr>
        <b/>
        <u/>
        <sz val="11"/>
        <rFont val="Arial"/>
        <family val="2"/>
      </rPr>
      <t>ohne</t>
    </r>
    <r>
      <rPr>
        <sz val="11"/>
        <rFont val="Arial"/>
        <family val="2"/>
      </rPr>
      <t xml:space="preserve"> Booster</t>
    </r>
  </si>
  <si>
    <r>
      <t xml:space="preserve">Mögliche Standzeit Akku </t>
    </r>
    <r>
      <rPr>
        <b/>
        <u/>
        <sz val="11"/>
        <rFont val="Arial"/>
        <family val="2"/>
      </rPr>
      <t>mit</t>
    </r>
    <r>
      <rPr>
        <sz val="11"/>
        <rFont val="Arial"/>
        <family val="2"/>
      </rPr>
      <t xml:space="preserve"> Solar, </t>
    </r>
    <r>
      <rPr>
        <b/>
        <u/>
        <sz val="11"/>
        <rFont val="Arial"/>
        <family val="2"/>
      </rPr>
      <t>ohne</t>
    </r>
    <r>
      <rPr>
        <sz val="11"/>
        <rFont val="Arial"/>
        <family val="2"/>
      </rPr>
      <t xml:space="preserve"> Booster</t>
    </r>
  </si>
  <si>
    <t>Ergänzung Dolomiti-Aufladung</t>
  </si>
  <si>
    <t>max. Ladespannung im Hochleistungsmodus</t>
  </si>
  <si>
    <t>Bei Verwendung Dolomiti-Schalter</t>
  </si>
  <si>
    <r>
      <rPr>
        <sz val="10"/>
        <color rgb="FFFF0000"/>
        <rFont val="Arial"/>
        <family val="2"/>
      </rPr>
      <t xml:space="preserve">**) </t>
    </r>
    <r>
      <rPr>
        <sz val="10"/>
        <color theme="1"/>
        <rFont val="Arial"/>
        <family val="2"/>
      </rPr>
      <t xml:space="preserve">Der </t>
    </r>
    <r>
      <rPr>
        <sz val="10"/>
        <color rgb="FFFF0000"/>
        <rFont val="Arial"/>
        <family val="2"/>
      </rPr>
      <t xml:space="preserve">Dolomiti-Schalter </t>
    </r>
    <r>
      <rPr>
        <sz val="10"/>
        <color theme="1"/>
        <rFont val="Arial"/>
        <family val="2"/>
      </rPr>
      <t>benutzt den Custom-Hochleistungsmodus.  Ladespannung bis 15V möglich!</t>
    </r>
  </si>
  <si>
    <t>D17</t>
  </si>
  <si>
    <t>D18</t>
  </si>
  <si>
    <t>P dolomiti</t>
  </si>
  <si>
    <t>Dolomitischalter</t>
  </si>
  <si>
    <t>MaxxFan Lüfter (Stufen: 20%-4W,; 40%-9W; 60%-15W)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</si>
</sst>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C0000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B3FFFF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B3FFFF"/>
        <bgColor indexed="35"/>
      </patternFill>
    </fill>
    <fill>
      <patternFill patternType="solid">
        <fgColor rgb="FFB3FFFF"/>
        <bgColor indexed="49"/>
      </patternFill>
    </fill>
    <fill>
      <patternFill patternType="solid">
        <fgColor rgb="FF99FF99"/>
        <bgColor indexed="64"/>
      </patternFill>
    </fill>
    <fill>
      <patternFill patternType="solid">
        <fgColor rgb="FFB3FFB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9FF"/>
        <bgColor indexed="34"/>
      </patternFill>
    </fill>
    <fill>
      <patternFill patternType="solid">
        <fgColor theme="7" tint="0.39997558519241921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rgb="FFFFC9FF"/>
        <bgColor indexed="51"/>
      </patternFill>
    </fill>
    <fill>
      <patternFill patternType="solid">
        <fgColor rgb="FFA7FFFF"/>
        <bgColor indexed="64"/>
      </patternFill>
    </fill>
    <fill>
      <patternFill patternType="solid">
        <fgColor rgb="FFE1E1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9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9" fontId="6" fillId="6" borderId="5" xfId="0" applyNumberFormat="1" applyFont="1" applyFill="1" applyBorder="1" applyAlignment="1" applyProtection="1">
      <alignment horizontal="center"/>
      <protection locked="0"/>
    </xf>
    <xf numFmtId="9" fontId="6" fillId="6" borderId="12" xfId="0" applyNumberFormat="1" applyFont="1" applyFill="1" applyBorder="1" applyAlignment="1" applyProtection="1">
      <alignment horizontal="center"/>
      <protection locked="0"/>
    </xf>
    <xf numFmtId="9" fontId="7" fillId="0" borderId="0" xfId="0" applyNumberFormat="1" applyFont="1" applyAlignment="1">
      <alignment horizontal="right" wrapText="1"/>
    </xf>
    <xf numFmtId="164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5" fillId="0" borderId="14" xfId="0" applyFont="1" applyBorder="1" applyAlignment="1">
      <alignment wrapText="1"/>
    </xf>
    <xf numFmtId="164" fontId="4" fillId="0" borderId="15" xfId="0" applyNumberFormat="1" applyFont="1" applyBorder="1"/>
    <xf numFmtId="164" fontId="4" fillId="0" borderId="15" xfId="0" applyNumberFormat="1" applyFont="1" applyBorder="1" applyAlignment="1">
      <alignment horizontal="right" wrapText="1"/>
    </xf>
    <xf numFmtId="164" fontId="4" fillId="0" borderId="15" xfId="0" applyNumberFormat="1" applyFont="1" applyBorder="1" applyAlignment="1">
      <alignment wrapText="1"/>
    </xf>
    <xf numFmtId="164" fontId="4" fillId="4" borderId="1" xfId="0" applyNumberFormat="1" applyFont="1" applyFill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0" fontId="19" fillId="0" borderId="0" xfId="0" applyFont="1" applyAlignment="1">
      <alignment wrapText="1"/>
    </xf>
    <xf numFmtId="1" fontId="12" fillId="0" borderId="0" xfId="0" applyNumberFormat="1" applyFont="1" applyAlignment="1">
      <alignment horizontal="center"/>
    </xf>
    <xf numFmtId="0" fontId="19" fillId="6" borderId="11" xfId="0" applyFont="1" applyFill="1" applyBorder="1" applyAlignment="1" applyProtection="1">
      <alignment horizontal="left"/>
      <protection locked="0"/>
    </xf>
    <xf numFmtId="164" fontId="19" fillId="6" borderId="5" xfId="0" applyNumberFormat="1" applyFont="1" applyFill="1" applyBorder="1" applyProtection="1">
      <protection locked="0"/>
    </xf>
    <xf numFmtId="164" fontId="7" fillId="6" borderId="5" xfId="0" applyNumberFormat="1" applyFont="1" applyFill="1" applyBorder="1" applyAlignment="1" applyProtection="1">
      <alignment horizontal="center"/>
      <protection locked="0"/>
    </xf>
    <xf numFmtId="164" fontId="19" fillId="0" borderId="5" xfId="0" applyNumberFormat="1" applyFont="1" applyBorder="1" applyAlignment="1" applyProtection="1">
      <alignment horizontal="center"/>
      <protection locked="0"/>
    </xf>
    <xf numFmtId="164" fontId="19" fillId="0" borderId="5" xfId="0" applyNumberFormat="1" applyFont="1" applyBorder="1" applyAlignment="1">
      <alignment horizontal="right"/>
    </xf>
    <xf numFmtId="164" fontId="19" fillId="6" borderId="12" xfId="0" applyNumberFormat="1" applyFont="1" applyFill="1" applyBorder="1" applyProtection="1">
      <protection locked="0"/>
    </xf>
    <xf numFmtId="164" fontId="7" fillId="6" borderId="12" xfId="0" applyNumberFormat="1" applyFont="1" applyFill="1" applyBorder="1" applyAlignment="1" applyProtection="1">
      <alignment horizontal="center"/>
      <protection locked="0"/>
    </xf>
    <xf numFmtId="164" fontId="19" fillId="0" borderId="12" xfId="0" applyNumberFormat="1" applyFont="1" applyBorder="1" applyAlignment="1" applyProtection="1">
      <alignment horizontal="center"/>
      <protection locked="0"/>
    </xf>
    <xf numFmtId="164" fontId="19" fillId="0" borderId="12" xfId="0" applyNumberFormat="1" applyFont="1" applyBorder="1" applyAlignment="1">
      <alignment horizontal="right"/>
    </xf>
    <xf numFmtId="0" fontId="19" fillId="6" borderId="12" xfId="0" applyFont="1" applyFill="1" applyBorder="1" applyAlignment="1" applyProtection="1">
      <alignment horizontal="left"/>
      <protection locked="0"/>
    </xf>
    <xf numFmtId="164" fontId="19" fillId="6" borderId="13" xfId="0" applyNumberFormat="1" applyFont="1" applyFill="1" applyBorder="1" applyProtection="1">
      <protection locked="0"/>
    </xf>
    <xf numFmtId="164" fontId="7" fillId="7" borderId="12" xfId="0" applyNumberFormat="1" applyFont="1" applyFill="1" applyBorder="1" applyAlignment="1" applyProtection="1">
      <alignment horizontal="center"/>
      <protection locked="0"/>
    </xf>
    <xf numFmtId="0" fontId="19" fillId="6" borderId="14" xfId="0" applyFont="1" applyFill="1" applyBorder="1" applyAlignment="1" applyProtection="1">
      <alignment horizontal="left"/>
      <protection locked="0"/>
    </xf>
    <xf numFmtId="164" fontId="19" fillId="6" borderId="15" xfId="0" applyNumberFormat="1" applyFont="1" applyFill="1" applyBorder="1" applyProtection="1">
      <protection locked="0"/>
    </xf>
    <xf numFmtId="164" fontId="7" fillId="7" borderId="15" xfId="0" applyNumberFormat="1" applyFont="1" applyFill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164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/>
    </xf>
    <xf numFmtId="164" fontId="19" fillId="6" borderId="5" xfId="0" applyNumberFormat="1" applyFont="1" applyFill="1" applyBorder="1" applyAlignment="1" applyProtection="1">
      <alignment horizontal="center"/>
      <protection locked="0"/>
    </xf>
    <xf numFmtId="9" fontId="19" fillId="6" borderId="1" xfId="0" applyNumberFormat="1" applyFont="1" applyFill="1" applyBorder="1" applyAlignment="1" applyProtection="1">
      <alignment horizontal="center" vertical="center"/>
      <protection locked="0"/>
    </xf>
    <xf numFmtId="9" fontId="19" fillId="0" borderId="0" xfId="0" applyNumberFormat="1" applyFont="1" applyAlignment="1" applyProtection="1">
      <alignment horizontal="center" vertical="center"/>
      <protection locked="0"/>
    </xf>
    <xf numFmtId="164" fontId="12" fillId="6" borderId="1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164" fontId="19" fillId="0" borderId="0" xfId="0" applyNumberFormat="1" applyFont="1"/>
    <xf numFmtId="164" fontId="7" fillId="6" borderId="17" xfId="0" applyNumberFormat="1" applyFont="1" applyFill="1" applyBorder="1" applyAlignment="1" applyProtection="1">
      <alignment horizontal="center"/>
      <protection locked="0"/>
    </xf>
    <xf numFmtId="9" fontId="19" fillId="6" borderId="18" xfId="0" applyNumberFormat="1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164" fontId="13" fillId="0" borderId="13" xfId="0" applyNumberFormat="1" applyFont="1" applyBorder="1" applyAlignment="1">
      <alignment wrapText="1"/>
    </xf>
    <xf numFmtId="0" fontId="19" fillId="0" borderId="11" xfId="0" applyFont="1" applyBorder="1" applyAlignment="1">
      <alignment wrapText="1"/>
    </xf>
    <xf numFmtId="164" fontId="13" fillId="0" borderId="22" xfId="0" applyNumberFormat="1" applyFont="1" applyBorder="1" applyAlignment="1">
      <alignment wrapText="1"/>
    </xf>
    <xf numFmtId="164" fontId="19" fillId="1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0" xfId="0" applyNumberFormat="1" applyFont="1" applyAlignment="1" applyProtection="1">
      <alignment horizontal="center" vertical="center"/>
      <protection locked="0"/>
    </xf>
    <xf numFmtId="164" fontId="8" fillId="12" borderId="1" xfId="0" applyNumberFormat="1" applyFont="1" applyFill="1" applyBorder="1" applyAlignment="1">
      <alignment horizontal="center" vertical="center"/>
    </xf>
    <xf numFmtId="164" fontId="16" fillId="12" borderId="15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9" fillId="0" borderId="0" xfId="0" applyFont="1"/>
    <xf numFmtId="164" fontId="8" fillId="0" borderId="13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5" fontId="19" fillId="0" borderId="0" xfId="0" applyNumberFormat="1" applyFont="1"/>
    <xf numFmtId="164" fontId="8" fillId="0" borderId="21" xfId="0" applyNumberFormat="1" applyFont="1" applyBorder="1" applyAlignment="1">
      <alignment horizontal="center"/>
    </xf>
    <xf numFmtId="164" fontId="7" fillId="13" borderId="4" xfId="0" applyNumberFormat="1" applyFont="1" applyFill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/>
    </xf>
    <xf numFmtId="4" fontId="19" fillId="14" borderId="4" xfId="0" applyNumberFormat="1" applyFont="1" applyFill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14" borderId="4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16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2" fillId="13" borderId="20" xfId="0" applyFont="1" applyFill="1" applyBorder="1" applyAlignment="1">
      <alignment wrapText="1"/>
    </xf>
    <xf numFmtId="0" fontId="2" fillId="13" borderId="6" xfId="0" applyFont="1" applyFill="1" applyBorder="1" applyAlignment="1">
      <alignment horizontal="center" vertical="center" wrapText="1"/>
    </xf>
    <xf numFmtId="164" fontId="2" fillId="13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2" fillId="0" borderId="16" xfId="0" applyNumberFormat="1" applyFont="1" applyBorder="1" applyAlignment="1" applyProtection="1">
      <alignment horizontal="center" vertical="center"/>
      <protection locked="0"/>
    </xf>
    <xf numFmtId="9" fontId="2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164" fontId="21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164" fontId="7" fillId="0" borderId="0" xfId="0" applyNumberFormat="1" applyFont="1"/>
    <xf numFmtId="0" fontId="7" fillId="0" borderId="11" xfId="0" applyFont="1" applyBorder="1" applyAlignment="1">
      <alignment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0" fontId="7" fillId="0" borderId="16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21" fillId="0" borderId="0" xfId="0" applyFont="1"/>
    <xf numFmtId="0" fontId="9" fillId="0" borderId="0" xfId="0" applyFont="1"/>
    <xf numFmtId="1" fontId="7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wrapText="1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21" fillId="0" borderId="16" xfId="0" applyFont="1" applyBorder="1" applyAlignment="1">
      <alignment horizontal="right"/>
    </xf>
    <xf numFmtId="0" fontId="21" fillId="0" borderId="1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1" fillId="0" borderId="3" xfId="0" applyFont="1" applyBorder="1" applyAlignment="1">
      <alignment horizontal="right"/>
    </xf>
    <xf numFmtId="9" fontId="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5" fontId="19" fillId="0" borderId="13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wrapText="1"/>
    </xf>
    <xf numFmtId="164" fontId="20" fillId="0" borderId="21" xfId="0" applyNumberFormat="1" applyFont="1" applyBorder="1" applyAlignment="1">
      <alignment horizontal="center"/>
    </xf>
    <xf numFmtId="0" fontId="12" fillId="0" borderId="11" xfId="0" applyFont="1" applyBorder="1"/>
    <xf numFmtId="4" fontId="19" fillId="0" borderId="5" xfId="0" applyNumberFormat="1" applyFont="1" applyBorder="1" applyAlignment="1" applyProtection="1">
      <alignment horizontal="center" vertical="center"/>
    </xf>
    <xf numFmtId="4" fontId="19" fillId="0" borderId="15" xfId="0" applyNumberFormat="1" applyFont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/>
      <protection locked="0"/>
    </xf>
    <xf numFmtId="4" fontId="19" fillId="3" borderId="10" xfId="0" applyNumberFormat="1" applyFont="1" applyFill="1" applyBorder="1" applyAlignment="1" applyProtection="1">
      <alignment horizontal="center"/>
      <protection locked="0"/>
    </xf>
    <xf numFmtId="4" fontId="19" fillId="3" borderId="8" xfId="0" applyNumberFormat="1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4" fontId="7" fillId="3" borderId="15" xfId="0" applyNumberFormat="1" applyFont="1" applyFill="1" applyBorder="1" applyAlignment="1" applyProtection="1">
      <alignment horizontal="center"/>
      <protection locked="0"/>
    </xf>
    <xf numFmtId="9" fontId="12" fillId="3" borderId="19" xfId="0" applyNumberFormat="1" applyFont="1" applyFill="1" applyBorder="1" applyAlignment="1" applyProtection="1">
      <alignment horizontal="center" vertical="center"/>
      <protection locked="0"/>
    </xf>
    <xf numFmtId="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0" borderId="23" xfId="0" applyFon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4" fillId="0" borderId="2" xfId="0" applyFont="1" applyBorder="1"/>
    <xf numFmtId="0" fontId="4" fillId="13" borderId="2" xfId="0" applyFont="1" applyFill="1" applyBorder="1"/>
    <xf numFmtId="0" fontId="9" fillId="0" borderId="20" xfId="0" applyFont="1" applyBorder="1" applyAlignment="1">
      <alignment wrapText="1"/>
    </xf>
    <xf numFmtId="0" fontId="9" fillId="13" borderId="2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19" fillId="16" borderId="7" xfId="0" applyFont="1" applyFill="1" applyBorder="1" applyAlignment="1" applyProtection="1">
      <alignment horizontal="center"/>
      <protection locked="0"/>
    </xf>
    <xf numFmtId="4" fontId="19" fillId="16" borderId="10" xfId="0" applyNumberFormat="1" applyFont="1" applyFill="1" applyBorder="1" applyAlignment="1" applyProtection="1">
      <alignment horizontal="center"/>
      <protection locked="0"/>
    </xf>
    <xf numFmtId="4" fontId="19" fillId="16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Protection="1"/>
    <xf numFmtId="0" fontId="21" fillId="0" borderId="3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center"/>
    </xf>
    <xf numFmtId="164" fontId="22" fillId="0" borderId="4" xfId="0" applyNumberFormat="1" applyFont="1" applyBorder="1" applyAlignment="1" applyProtection="1">
      <alignment horizontal="center" vertical="center"/>
    </xf>
    <xf numFmtId="164" fontId="21" fillId="0" borderId="0" xfId="0" applyNumberFormat="1" applyFont="1" applyProtection="1"/>
    <xf numFmtId="0" fontId="9" fillId="0" borderId="2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center" vertical="center" wrapText="1"/>
    </xf>
    <xf numFmtId="164" fontId="7" fillId="0" borderId="0" xfId="0" applyNumberFormat="1" applyFont="1" applyProtection="1"/>
    <xf numFmtId="0" fontId="4" fillId="0" borderId="2" xfId="0" applyFont="1" applyBorder="1" applyAlignment="1" applyProtection="1">
      <alignment wrapText="1"/>
    </xf>
    <xf numFmtId="0" fontId="7" fillId="0" borderId="3" xfId="0" applyFont="1" applyBorder="1" applyAlignment="1" applyProtection="1">
      <alignment horizontal="right" wrapText="1"/>
    </xf>
    <xf numFmtId="0" fontId="7" fillId="0" borderId="3" xfId="0" applyFont="1" applyBorder="1" applyAlignment="1" applyProtection="1">
      <alignment horizontal="center" vertical="center" wrapText="1"/>
    </xf>
    <xf numFmtId="164" fontId="20" fillId="0" borderId="4" xfId="0" applyNumberFormat="1" applyFont="1" applyBorder="1" applyAlignment="1" applyProtection="1">
      <alignment horizontal="center"/>
    </xf>
    <xf numFmtId="0" fontId="9" fillId="13" borderId="2" xfId="0" applyFont="1" applyFill="1" applyBorder="1" applyAlignment="1" applyProtection="1">
      <alignment wrapText="1"/>
    </xf>
    <xf numFmtId="0" fontId="7" fillId="0" borderId="3" xfId="0" applyFont="1" applyBorder="1" applyAlignment="1" applyProtection="1">
      <alignment horizontal="right"/>
    </xf>
    <xf numFmtId="0" fontId="7" fillId="0" borderId="16" xfId="0" applyFont="1" applyBorder="1" applyAlignment="1" applyProtection="1">
      <alignment horizontal="center" vertical="center" wrapText="1"/>
    </xf>
    <xf numFmtId="164" fontId="19" fillId="13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center" vertical="center" wrapText="1"/>
    </xf>
    <xf numFmtId="165" fontId="19" fillId="0" borderId="0" xfId="0" applyNumberFormat="1" applyFont="1" applyAlignment="1" applyProtection="1">
      <alignment horizontal="center"/>
    </xf>
    <xf numFmtId="0" fontId="7" fillId="0" borderId="0" xfId="0" applyFont="1" applyFill="1" applyAlignment="1" applyProtection="1">
      <alignment vertical="center"/>
    </xf>
    <xf numFmtId="0" fontId="9" fillId="17" borderId="2" xfId="0" applyFont="1" applyFill="1" applyBorder="1" applyAlignment="1" applyProtection="1">
      <alignment wrapText="1"/>
    </xf>
    <xf numFmtId="164" fontId="19" fillId="17" borderId="4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Protection="1"/>
    <xf numFmtId="4" fontId="19" fillId="0" borderId="21" xfId="0" applyNumberFormat="1" applyFont="1" applyBorder="1" applyAlignment="1" applyProtection="1">
      <alignment horizontal="center"/>
    </xf>
    <xf numFmtId="164" fontId="19" fillId="0" borderId="0" xfId="0" applyNumberFormat="1" applyFont="1" applyProtection="1"/>
    <xf numFmtId="0" fontId="4" fillId="13" borderId="2" xfId="0" applyFont="1" applyFill="1" applyBorder="1" applyProtection="1"/>
    <xf numFmtId="4" fontId="19" fillId="13" borderId="4" xfId="0" applyNumberFormat="1" applyFont="1" applyFill="1" applyBorder="1" applyAlignment="1" applyProtection="1">
      <alignment horizontal="center"/>
    </xf>
    <xf numFmtId="0" fontId="4" fillId="17" borderId="14" xfId="0" applyFont="1" applyFill="1" applyBorder="1" applyProtection="1"/>
    <xf numFmtId="4" fontId="19" fillId="17" borderId="22" xfId="0" applyNumberFormat="1" applyFont="1" applyFill="1" applyBorder="1" applyAlignment="1" applyProtection="1">
      <alignment horizontal="center"/>
    </xf>
    <xf numFmtId="0" fontId="2" fillId="4" borderId="14" xfId="0" applyFont="1" applyFill="1" applyBorder="1" applyProtection="1"/>
    <xf numFmtId="0" fontId="21" fillId="0" borderId="16" xfId="0" applyFont="1" applyBorder="1" applyAlignment="1" applyProtection="1">
      <alignment horizontal="center" vertical="center" wrapText="1"/>
    </xf>
    <xf numFmtId="164" fontId="3" fillId="0" borderId="0" xfId="0" applyNumberFormat="1" applyFont="1" applyProtection="1"/>
    <xf numFmtId="0" fontId="7" fillId="0" borderId="11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165" fontId="19" fillId="0" borderId="13" xfId="0" applyNumberFormat="1" applyFont="1" applyBorder="1" applyAlignment="1" applyProtection="1">
      <alignment horizontal="center"/>
    </xf>
    <xf numFmtId="165" fontId="19" fillId="0" borderId="0" xfId="0" applyNumberFormat="1" applyFont="1" applyProtection="1"/>
    <xf numFmtId="0" fontId="4" fillId="0" borderId="2" xfId="0" applyFont="1" applyBorder="1" applyProtection="1"/>
    <xf numFmtId="4" fontId="19" fillId="0" borderId="4" xfId="0" applyNumberFormat="1" applyFont="1" applyBorder="1" applyAlignment="1" applyProtection="1">
      <alignment horizontal="center"/>
    </xf>
    <xf numFmtId="4" fontId="19" fillId="17" borderId="4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wrapText="1"/>
    </xf>
    <xf numFmtId="0" fontId="7" fillId="0" borderId="0" xfId="0" applyFont="1" applyProtection="1"/>
    <xf numFmtId="9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9" fontId="7" fillId="0" borderId="0" xfId="0" applyNumberFormat="1" applyFont="1" applyAlignment="1" applyProtection="1">
      <alignment vertical="center"/>
    </xf>
    <xf numFmtId="0" fontId="21" fillId="0" borderId="0" xfId="0" applyFont="1" applyProtection="1"/>
    <xf numFmtId="164" fontId="19" fillId="0" borderId="1" xfId="0" applyNumberFormat="1" applyFont="1" applyBorder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164" fontId="20" fillId="9" borderId="1" xfId="0" applyNumberFormat="1" applyFont="1" applyFill="1" applyBorder="1" applyAlignment="1" applyProtection="1">
      <alignment horizontal="center"/>
    </xf>
    <xf numFmtId="164" fontId="19" fillId="10" borderId="1" xfId="0" applyNumberFormat="1" applyFont="1" applyFill="1" applyBorder="1" applyAlignment="1" applyProtection="1">
      <alignment horizontal="center"/>
    </xf>
    <xf numFmtId="164" fontId="8" fillId="8" borderId="1" xfId="0" applyNumberFormat="1" applyFont="1" applyFill="1" applyBorder="1" applyAlignment="1" applyProtection="1">
      <alignment horizontal="center"/>
    </xf>
    <xf numFmtId="164" fontId="8" fillId="10" borderId="1" xfId="0" applyNumberFormat="1" applyFont="1" applyFill="1" applyBorder="1" applyAlignment="1" applyProtection="1">
      <alignment horizontal="center"/>
    </xf>
    <xf numFmtId="9" fontId="19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 wrapText="1"/>
    </xf>
    <xf numFmtId="164" fontId="20" fillId="11" borderId="1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horizontal="center" vertical="center" wrapText="1"/>
    </xf>
    <xf numFmtId="164" fontId="8" fillId="5" borderId="1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21" fillId="0" borderId="0" xfId="0" applyNumberFormat="1" applyFont="1"/>
    <xf numFmtId="4" fontId="12" fillId="4" borderId="4" xfId="0" applyNumberFormat="1" applyFont="1" applyFill="1" applyBorder="1" applyAlignment="1" applyProtection="1">
      <alignment horizontal="center"/>
    </xf>
    <xf numFmtId="4" fontId="12" fillId="4" borderId="22" xfId="0" applyNumberFormat="1" applyFont="1" applyFill="1" applyBorder="1" applyAlignment="1" applyProtection="1">
      <alignment horizontal="center"/>
    </xf>
    <xf numFmtId="4" fontId="19" fillId="0" borderId="0" xfId="0" applyNumberFormat="1" applyFont="1" applyBorder="1" applyAlignment="1" applyProtection="1">
      <alignment horizontal="center"/>
    </xf>
    <xf numFmtId="4" fontId="12" fillId="15" borderId="4" xfId="0" applyNumberFormat="1" applyFont="1" applyFill="1" applyBorder="1" applyAlignment="1">
      <alignment horizontal="center"/>
    </xf>
    <xf numFmtId="4" fontId="29" fillId="15" borderId="4" xfId="0" applyNumberFormat="1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right"/>
    </xf>
    <xf numFmtId="164" fontId="20" fillId="0" borderId="21" xfId="0" applyNumberFormat="1" applyFont="1" applyBorder="1" applyAlignment="1" applyProtection="1">
      <alignment horizontal="center"/>
    </xf>
    <xf numFmtId="0" fontId="7" fillId="0" borderId="2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12" fillId="13" borderId="2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2" fillId="16" borderId="2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13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/>
    </xf>
    <xf numFmtId="0" fontId="7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2" fillId="13" borderId="20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12" fillId="13" borderId="21" xfId="0" applyFont="1" applyFill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wrapText="1"/>
    </xf>
    <xf numFmtId="0" fontId="14" fillId="0" borderId="20" xfId="1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7" fillId="0" borderId="0" xfId="0" applyFont="1" applyAlignment="1" applyProtection="1">
      <alignment vertical="center" wrapText="1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20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2" fillId="16" borderId="2" xfId="0" applyFont="1" applyFill="1" applyBorder="1" applyProtection="1">
      <protection locked="0"/>
    </xf>
    <xf numFmtId="0" fontId="12" fillId="16" borderId="3" xfId="0" applyFont="1" applyFill="1" applyBorder="1" applyProtection="1">
      <protection locked="0"/>
    </xf>
    <xf numFmtId="0" fontId="12" fillId="16" borderId="4" xfId="0" applyFont="1" applyFill="1" applyBorder="1" applyProtection="1"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19" fillId="0" borderId="0" xfId="0" applyFont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99CC"/>
      <color rgb="FFCCCCFF"/>
      <color rgb="FFA7FFFF"/>
      <color rgb="FFE1E1FF"/>
      <color rgb="FFCC99FF"/>
      <color rgb="FF9999FF"/>
      <color rgb="FFFFCC00"/>
      <color rgb="FFFF9900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313373</xdr:colOff>
      <xdr:row>70</xdr:row>
      <xdr:rowOff>81914</xdr:rowOff>
    </xdr:from>
    <xdr:to>
      <xdr:col>4</xdr:col>
      <xdr:colOff>607485</xdr:colOff>
      <xdr:row>72</xdr:row>
      <xdr:rowOff>107056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94EC827-6A95-4326-A2E4-EC095FF13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17" t="-1058" r="-1"/>
        <a:stretch/>
      </xdr:blipFill>
      <xdr:spPr>
        <a:xfrm>
          <a:off x="303848" y="12159614"/>
          <a:ext cx="4925378" cy="36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mpofant.com/solaranlage-wohnmobil-berechn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9737-C530-4694-89A8-E97D30580E4A}">
  <dimension ref="A1:J131"/>
  <sheetViews>
    <sheetView tabSelected="1" view="pageBreakPreview" topLeftCell="A97" zoomScale="90" zoomScaleNormal="90" zoomScaleSheetLayoutView="90" workbookViewId="0">
      <selection activeCell="H122" sqref="H122"/>
    </sheetView>
  </sheetViews>
  <sheetFormatPr baseColWidth="10" defaultColWidth="11.41796875" defaultRowHeight="12.3" x14ac:dyDescent="0.4"/>
  <cols>
    <col min="1" max="1" width="4.41796875" style="100" customWidth="1"/>
    <col min="2" max="2" width="47.41796875" style="100" customWidth="1"/>
    <col min="3" max="3" width="12" style="100" customWidth="1"/>
    <col min="4" max="4" width="5.26171875" style="100" customWidth="1"/>
    <col min="5" max="5" width="9.26171875" style="100" customWidth="1"/>
    <col min="6" max="6" width="5.68359375" style="100" customWidth="1"/>
    <col min="7" max="10" width="9.41796875" style="100" customWidth="1"/>
    <col min="11" max="16384" width="11.41796875" style="100"/>
  </cols>
  <sheetData>
    <row r="1" spans="1:10" s="111" customFormat="1" ht="15" customHeight="1" x14ac:dyDescent="0.5">
      <c r="A1" s="1" t="s">
        <v>0</v>
      </c>
      <c r="B1" s="270" t="s">
        <v>1</v>
      </c>
      <c r="C1" s="271"/>
      <c r="D1" s="271"/>
      <c r="E1" s="271"/>
      <c r="F1" s="271"/>
      <c r="G1" s="271"/>
      <c r="H1" s="271"/>
      <c r="I1" s="271"/>
      <c r="J1" s="272"/>
    </row>
    <row r="2" spans="1:10" ht="13.5" customHeight="1" x14ac:dyDescent="0.4">
      <c r="A2" s="21"/>
      <c r="B2" s="273"/>
      <c r="C2" s="273"/>
      <c r="D2" s="273"/>
      <c r="E2" s="273"/>
      <c r="F2" s="95"/>
      <c r="G2" s="95" t="s">
        <v>2</v>
      </c>
      <c r="H2" s="95"/>
      <c r="I2" s="95" t="s">
        <v>2</v>
      </c>
      <c r="J2" s="95"/>
    </row>
    <row r="3" spans="1:10" ht="13.5" customHeight="1" x14ac:dyDescent="0.4">
      <c r="A3" s="21"/>
      <c r="B3" s="95"/>
      <c r="C3" s="95"/>
      <c r="D3" s="96"/>
      <c r="E3" s="32"/>
      <c r="F3" s="95"/>
      <c r="G3" s="95"/>
      <c r="H3" s="95"/>
      <c r="I3" s="95"/>
      <c r="J3" s="95"/>
    </row>
    <row r="4" spans="1:10" s="112" customFormat="1" ht="15" customHeight="1" x14ac:dyDescent="0.5">
      <c r="A4" s="33"/>
      <c r="B4" s="2" t="s">
        <v>3</v>
      </c>
      <c r="C4" s="312" t="s">
        <v>4</v>
      </c>
      <c r="D4" s="313"/>
      <c r="E4" s="314"/>
      <c r="F4" s="3"/>
      <c r="G4" s="315" t="s">
        <v>5</v>
      </c>
      <c r="H4" s="316"/>
      <c r="I4" s="317" t="s">
        <v>6</v>
      </c>
      <c r="J4" s="318"/>
    </row>
    <row r="5" spans="1:10" ht="30" customHeight="1" x14ac:dyDescent="0.4">
      <c r="A5" s="113"/>
      <c r="B5" s="114" t="s">
        <v>7</v>
      </c>
      <c r="C5" s="115" t="s">
        <v>8</v>
      </c>
      <c r="D5" s="4" t="s">
        <v>9</v>
      </c>
      <c r="E5" s="5" t="s">
        <v>10</v>
      </c>
      <c r="F5" s="116" t="s">
        <v>11</v>
      </c>
      <c r="G5" s="117" t="s">
        <v>12</v>
      </c>
      <c r="H5" s="117" t="s">
        <v>13</v>
      </c>
      <c r="I5" s="117" t="s">
        <v>12</v>
      </c>
      <c r="J5" s="118" t="s">
        <v>14</v>
      </c>
    </row>
    <row r="6" spans="1:10" ht="13.5" customHeight="1" x14ac:dyDescent="0.4">
      <c r="A6" s="21" t="s">
        <v>15</v>
      </c>
      <c r="B6" s="34" t="s">
        <v>16</v>
      </c>
      <c r="C6" s="35">
        <v>22</v>
      </c>
      <c r="D6" s="6">
        <v>0</v>
      </c>
      <c r="E6" s="36">
        <v>9</v>
      </c>
      <c r="F6" s="37" t="s">
        <v>17</v>
      </c>
      <c r="G6" s="38">
        <f>SUM(C6*E6)+(C6*D6*E6)</f>
        <v>198</v>
      </c>
      <c r="H6" s="38">
        <f t="shared" ref="H6:H27" si="0">G6/$E$36</f>
        <v>15.96774193548387</v>
      </c>
      <c r="I6" s="38">
        <f>C6*E6+(C6*D6*E6)</f>
        <v>198</v>
      </c>
      <c r="J6" s="38">
        <f t="shared" ref="J6:J27" si="1">I6/$E$52</f>
        <v>15.46875</v>
      </c>
    </row>
    <row r="7" spans="1:10" ht="13.5" customHeight="1" x14ac:dyDescent="0.4">
      <c r="A7" s="21" t="s">
        <v>18</v>
      </c>
      <c r="B7" s="34" t="s">
        <v>19</v>
      </c>
      <c r="C7" s="39">
        <v>14</v>
      </c>
      <c r="D7" s="7">
        <v>0</v>
      </c>
      <c r="E7" s="40">
        <v>0</v>
      </c>
      <c r="F7" s="41" t="s">
        <v>17</v>
      </c>
      <c r="G7" s="42">
        <f>SUM(C7*E7)+(C7*D7*E7)</f>
        <v>0</v>
      </c>
      <c r="H7" s="42">
        <f t="shared" si="0"/>
        <v>0</v>
      </c>
      <c r="I7" s="42">
        <f>C7*E7+(C7*D7*E7)</f>
        <v>0</v>
      </c>
      <c r="J7" s="42">
        <f t="shared" si="1"/>
        <v>0</v>
      </c>
    </row>
    <row r="8" spans="1:10" ht="13.5" customHeight="1" x14ac:dyDescent="0.4">
      <c r="A8" s="21" t="s">
        <v>20</v>
      </c>
      <c r="B8" s="43" t="s">
        <v>21</v>
      </c>
      <c r="C8" s="44">
        <v>18</v>
      </c>
      <c r="D8" s="7">
        <v>0</v>
      </c>
      <c r="E8" s="40">
        <v>0.5</v>
      </c>
      <c r="F8" s="41" t="s">
        <v>17</v>
      </c>
      <c r="G8" s="42">
        <f t="shared" ref="G8:G27" si="2">SUM(C8*E8)+(C8*D8*E8)</f>
        <v>9</v>
      </c>
      <c r="H8" s="42">
        <f t="shared" si="0"/>
        <v>0.72580645161290325</v>
      </c>
      <c r="I8" s="42">
        <f t="shared" ref="I8:I27" si="3">C8*E8+(C8*D8*E8)</f>
        <v>9</v>
      </c>
      <c r="J8" s="42">
        <f t="shared" si="1"/>
        <v>0.703125</v>
      </c>
    </row>
    <row r="9" spans="1:10" ht="13.5" customHeight="1" x14ac:dyDescent="0.4">
      <c r="A9" s="21" t="s">
        <v>22</v>
      </c>
      <c r="B9" s="34" t="s">
        <v>23</v>
      </c>
      <c r="C9" s="39">
        <v>10</v>
      </c>
      <c r="D9" s="7">
        <v>0</v>
      </c>
      <c r="E9" s="40">
        <v>5</v>
      </c>
      <c r="F9" s="41" t="s">
        <v>17</v>
      </c>
      <c r="G9" s="42">
        <f t="shared" si="2"/>
        <v>50</v>
      </c>
      <c r="H9" s="42">
        <f t="shared" si="0"/>
        <v>4.032258064516129</v>
      </c>
      <c r="I9" s="42">
        <f t="shared" si="3"/>
        <v>50</v>
      </c>
      <c r="J9" s="42">
        <f t="shared" si="1"/>
        <v>3.90625</v>
      </c>
    </row>
    <row r="10" spans="1:10" ht="13.5" customHeight="1" x14ac:dyDescent="0.4">
      <c r="A10" s="21" t="s">
        <v>24</v>
      </c>
      <c r="B10" s="34" t="s">
        <v>25</v>
      </c>
      <c r="C10" s="39">
        <v>24</v>
      </c>
      <c r="D10" s="7">
        <v>0</v>
      </c>
      <c r="E10" s="40">
        <v>1</v>
      </c>
      <c r="F10" s="41" t="s">
        <v>26</v>
      </c>
      <c r="G10" s="42">
        <f t="shared" si="2"/>
        <v>24</v>
      </c>
      <c r="H10" s="42">
        <f t="shared" si="0"/>
        <v>1.9354838709677418</v>
      </c>
      <c r="I10" s="42">
        <f t="shared" si="3"/>
        <v>24</v>
      </c>
      <c r="J10" s="42">
        <f t="shared" si="1"/>
        <v>1.875</v>
      </c>
    </row>
    <row r="11" spans="1:10" ht="13.5" customHeight="1" x14ac:dyDescent="0.4">
      <c r="A11" s="21" t="s">
        <v>27</v>
      </c>
      <c r="B11" s="34" t="s">
        <v>28</v>
      </c>
      <c r="C11" s="39">
        <v>15</v>
      </c>
      <c r="D11" s="7">
        <v>0</v>
      </c>
      <c r="E11" s="40">
        <v>1</v>
      </c>
      <c r="F11" s="41" t="s">
        <v>26</v>
      </c>
      <c r="G11" s="42">
        <f t="shared" si="2"/>
        <v>15</v>
      </c>
      <c r="H11" s="42">
        <f t="shared" si="0"/>
        <v>1.2096774193548387</v>
      </c>
      <c r="I11" s="42">
        <f t="shared" si="3"/>
        <v>15</v>
      </c>
      <c r="J11" s="42">
        <f t="shared" si="1"/>
        <v>1.171875</v>
      </c>
    </row>
    <row r="12" spans="1:10" ht="13.5" customHeight="1" x14ac:dyDescent="0.4">
      <c r="A12" s="21" t="s">
        <v>29</v>
      </c>
      <c r="B12" s="34" t="s">
        <v>30</v>
      </c>
      <c r="C12" s="39">
        <v>75</v>
      </c>
      <c r="D12" s="7">
        <v>0</v>
      </c>
      <c r="E12" s="40">
        <v>0</v>
      </c>
      <c r="F12" s="41" t="s">
        <v>17</v>
      </c>
      <c r="G12" s="42">
        <f t="shared" si="2"/>
        <v>0</v>
      </c>
      <c r="H12" s="42">
        <f t="shared" si="0"/>
        <v>0</v>
      </c>
      <c r="I12" s="42">
        <f t="shared" si="3"/>
        <v>0</v>
      </c>
      <c r="J12" s="42">
        <f t="shared" si="1"/>
        <v>0</v>
      </c>
    </row>
    <row r="13" spans="1:10" ht="13.5" customHeight="1" x14ac:dyDescent="0.4">
      <c r="A13" s="21" t="s">
        <v>31</v>
      </c>
      <c r="B13" s="34" t="s">
        <v>32</v>
      </c>
      <c r="C13" s="39">
        <v>0.5</v>
      </c>
      <c r="D13" s="7">
        <v>0</v>
      </c>
      <c r="E13" s="40">
        <v>21</v>
      </c>
      <c r="F13" s="41" t="s">
        <v>17</v>
      </c>
      <c r="G13" s="42">
        <f t="shared" si="2"/>
        <v>10.5</v>
      </c>
      <c r="H13" s="42">
        <f t="shared" si="0"/>
        <v>0.84677419354838712</v>
      </c>
      <c r="I13" s="42">
        <f t="shared" si="3"/>
        <v>10.5</v>
      </c>
      <c r="J13" s="42">
        <f t="shared" si="1"/>
        <v>0.8203125</v>
      </c>
    </row>
    <row r="14" spans="1:10" ht="13.5" customHeight="1" x14ac:dyDescent="0.4">
      <c r="A14" s="21" t="s">
        <v>33</v>
      </c>
      <c r="B14" s="34" t="s">
        <v>34</v>
      </c>
      <c r="C14" s="39">
        <v>30</v>
      </c>
      <c r="D14" s="7">
        <v>0</v>
      </c>
      <c r="E14" s="40">
        <v>3</v>
      </c>
      <c r="F14" s="41" t="s">
        <v>17</v>
      </c>
      <c r="G14" s="42">
        <f t="shared" si="2"/>
        <v>90</v>
      </c>
      <c r="H14" s="42">
        <f t="shared" si="0"/>
        <v>7.258064516129032</v>
      </c>
      <c r="I14" s="42">
        <f t="shared" si="3"/>
        <v>90</v>
      </c>
      <c r="J14" s="42">
        <f t="shared" si="1"/>
        <v>7.03125</v>
      </c>
    </row>
    <row r="15" spans="1:10" ht="13.5" customHeight="1" x14ac:dyDescent="0.4">
      <c r="A15" s="21" t="s">
        <v>35</v>
      </c>
      <c r="B15" s="34" t="s">
        <v>215</v>
      </c>
      <c r="C15" s="39">
        <v>6</v>
      </c>
      <c r="D15" s="7">
        <v>0</v>
      </c>
      <c r="E15" s="40">
        <v>24</v>
      </c>
      <c r="F15" s="41" t="s">
        <v>17</v>
      </c>
      <c r="G15" s="42">
        <f t="shared" si="2"/>
        <v>144</v>
      </c>
      <c r="H15" s="42">
        <f t="shared" si="0"/>
        <v>11.612903225806452</v>
      </c>
      <c r="I15" s="42">
        <f t="shared" si="3"/>
        <v>144</v>
      </c>
      <c r="J15" s="42">
        <f t="shared" si="1"/>
        <v>11.25</v>
      </c>
    </row>
    <row r="16" spans="1:10" ht="13.5" customHeight="1" x14ac:dyDescent="0.4">
      <c r="A16" s="21" t="s">
        <v>36</v>
      </c>
      <c r="B16" s="34" t="s">
        <v>37</v>
      </c>
      <c r="C16" s="39">
        <v>0.9</v>
      </c>
      <c r="D16" s="7">
        <v>0</v>
      </c>
      <c r="E16" s="40">
        <v>0.5</v>
      </c>
      <c r="F16" s="41" t="s">
        <v>17</v>
      </c>
      <c r="G16" s="42">
        <f t="shared" si="2"/>
        <v>0.45</v>
      </c>
      <c r="H16" s="42">
        <f t="shared" si="0"/>
        <v>3.6290322580645164E-2</v>
      </c>
      <c r="I16" s="42">
        <f t="shared" si="3"/>
        <v>0.45</v>
      </c>
      <c r="J16" s="42">
        <f t="shared" si="1"/>
        <v>3.515625E-2</v>
      </c>
    </row>
    <row r="17" spans="1:10" ht="13.5" customHeight="1" x14ac:dyDescent="0.4">
      <c r="A17" s="21" t="s">
        <v>38</v>
      </c>
      <c r="B17" s="34" t="s">
        <v>39</v>
      </c>
      <c r="C17" s="39">
        <v>0.5</v>
      </c>
      <c r="D17" s="7">
        <v>0</v>
      </c>
      <c r="E17" s="40">
        <v>24</v>
      </c>
      <c r="F17" s="41" t="s">
        <v>17</v>
      </c>
      <c r="G17" s="42">
        <f t="shared" si="2"/>
        <v>12</v>
      </c>
      <c r="H17" s="42">
        <f t="shared" si="0"/>
        <v>0.96774193548387089</v>
      </c>
      <c r="I17" s="42">
        <f t="shared" si="3"/>
        <v>12</v>
      </c>
      <c r="J17" s="42">
        <f t="shared" si="1"/>
        <v>0.9375</v>
      </c>
    </row>
    <row r="18" spans="1:10" ht="13.5" customHeight="1" x14ac:dyDescent="0.4">
      <c r="A18" s="21" t="s">
        <v>40</v>
      </c>
      <c r="B18" s="34" t="s">
        <v>41</v>
      </c>
      <c r="C18" s="39">
        <v>150</v>
      </c>
      <c r="D18" s="7">
        <v>0</v>
      </c>
      <c r="E18" s="40">
        <v>0</v>
      </c>
      <c r="F18" s="41" t="s">
        <v>26</v>
      </c>
      <c r="G18" s="42">
        <f t="shared" si="2"/>
        <v>0</v>
      </c>
      <c r="H18" s="42">
        <f t="shared" si="0"/>
        <v>0</v>
      </c>
      <c r="I18" s="42">
        <f t="shared" si="3"/>
        <v>0</v>
      </c>
      <c r="J18" s="42">
        <f t="shared" si="1"/>
        <v>0</v>
      </c>
    </row>
    <row r="19" spans="1:10" ht="13.5" customHeight="1" x14ac:dyDescent="0.4">
      <c r="A19" s="21" t="s">
        <v>42</v>
      </c>
      <c r="B19" s="34" t="s">
        <v>43</v>
      </c>
      <c r="C19" s="39">
        <v>20</v>
      </c>
      <c r="D19" s="7">
        <v>0</v>
      </c>
      <c r="E19" s="40">
        <v>0</v>
      </c>
      <c r="F19" s="41" t="s">
        <v>17</v>
      </c>
      <c r="G19" s="42">
        <f t="shared" si="2"/>
        <v>0</v>
      </c>
      <c r="H19" s="42">
        <f t="shared" si="0"/>
        <v>0</v>
      </c>
      <c r="I19" s="42">
        <f t="shared" si="3"/>
        <v>0</v>
      </c>
      <c r="J19" s="42">
        <f t="shared" si="1"/>
        <v>0</v>
      </c>
    </row>
    <row r="20" spans="1:10" ht="13.5" customHeight="1" x14ac:dyDescent="0.4">
      <c r="A20" s="21" t="s">
        <v>44</v>
      </c>
      <c r="B20" s="34" t="s">
        <v>45</v>
      </c>
      <c r="C20" s="39">
        <v>660</v>
      </c>
      <c r="D20" s="7">
        <v>0</v>
      </c>
      <c r="E20" s="45">
        <v>0</v>
      </c>
      <c r="F20" s="41" t="s">
        <v>26</v>
      </c>
      <c r="G20" s="42">
        <f t="shared" si="2"/>
        <v>0</v>
      </c>
      <c r="H20" s="42">
        <f t="shared" si="0"/>
        <v>0</v>
      </c>
      <c r="I20" s="42">
        <f t="shared" si="3"/>
        <v>0</v>
      </c>
      <c r="J20" s="42">
        <f t="shared" si="1"/>
        <v>0</v>
      </c>
    </row>
    <row r="21" spans="1:10" ht="13.5" customHeight="1" x14ac:dyDescent="0.4">
      <c r="A21" s="21" t="s">
        <v>46</v>
      </c>
      <c r="B21" s="34" t="s">
        <v>182</v>
      </c>
      <c r="C21" s="39">
        <v>1200</v>
      </c>
      <c r="D21" s="7">
        <v>0.2</v>
      </c>
      <c r="E21" s="45">
        <v>0</v>
      </c>
      <c r="F21" s="41" t="s">
        <v>17</v>
      </c>
      <c r="G21" s="42">
        <f t="shared" si="2"/>
        <v>0</v>
      </c>
      <c r="H21" s="42">
        <f t="shared" si="0"/>
        <v>0</v>
      </c>
      <c r="I21" s="42">
        <f t="shared" si="3"/>
        <v>0</v>
      </c>
      <c r="J21" s="42">
        <f t="shared" si="1"/>
        <v>0</v>
      </c>
    </row>
    <row r="22" spans="1:10" ht="13.5" customHeight="1" x14ac:dyDescent="0.4">
      <c r="A22" s="21" t="s">
        <v>47</v>
      </c>
      <c r="B22" s="34" t="s">
        <v>183</v>
      </c>
      <c r="C22" s="39">
        <v>1450</v>
      </c>
      <c r="D22" s="7">
        <v>0.2</v>
      </c>
      <c r="E22" s="45">
        <v>0</v>
      </c>
      <c r="F22" s="41" t="s">
        <v>17</v>
      </c>
      <c r="G22" s="42">
        <f t="shared" si="2"/>
        <v>0</v>
      </c>
      <c r="H22" s="42">
        <f t="shared" si="0"/>
        <v>0</v>
      </c>
      <c r="I22" s="42">
        <f t="shared" si="3"/>
        <v>0</v>
      </c>
      <c r="J22" s="42">
        <f t="shared" si="1"/>
        <v>0</v>
      </c>
    </row>
    <row r="23" spans="1:10" ht="13.5" customHeight="1" x14ac:dyDescent="0.4">
      <c r="A23" s="21" t="s">
        <v>48</v>
      </c>
      <c r="B23" s="34" t="s">
        <v>184</v>
      </c>
      <c r="C23" s="39">
        <v>38</v>
      </c>
      <c r="D23" s="7">
        <v>0.2</v>
      </c>
      <c r="E23" s="45">
        <v>0</v>
      </c>
      <c r="F23" s="41" t="s">
        <v>26</v>
      </c>
      <c r="G23" s="42">
        <f t="shared" si="2"/>
        <v>0</v>
      </c>
      <c r="H23" s="42">
        <f t="shared" si="0"/>
        <v>0</v>
      </c>
      <c r="I23" s="42">
        <f t="shared" si="3"/>
        <v>0</v>
      </c>
      <c r="J23" s="42">
        <f t="shared" si="1"/>
        <v>0</v>
      </c>
    </row>
    <row r="24" spans="1:10" ht="13.5" customHeight="1" x14ac:dyDescent="0.4">
      <c r="A24" s="21" t="s">
        <v>49</v>
      </c>
      <c r="B24" s="34" t="s">
        <v>185</v>
      </c>
      <c r="C24" s="39">
        <v>975</v>
      </c>
      <c r="D24" s="7">
        <v>0.2</v>
      </c>
      <c r="E24" s="45">
        <v>0</v>
      </c>
      <c r="F24" s="41" t="s">
        <v>17</v>
      </c>
      <c r="G24" s="42">
        <f t="shared" si="2"/>
        <v>0</v>
      </c>
      <c r="H24" s="42">
        <f t="shared" si="0"/>
        <v>0</v>
      </c>
      <c r="I24" s="42">
        <f t="shared" si="3"/>
        <v>0</v>
      </c>
      <c r="J24" s="42">
        <f t="shared" si="1"/>
        <v>0</v>
      </c>
    </row>
    <row r="25" spans="1:10" ht="13.5" customHeight="1" x14ac:dyDescent="0.4">
      <c r="A25" s="21" t="s">
        <v>50</v>
      </c>
      <c r="B25" s="34"/>
      <c r="C25" s="39"/>
      <c r="D25" s="7">
        <v>0</v>
      </c>
      <c r="E25" s="45">
        <v>0</v>
      </c>
      <c r="F25" s="41"/>
      <c r="G25" s="42">
        <f t="shared" si="2"/>
        <v>0</v>
      </c>
      <c r="H25" s="42">
        <f t="shared" si="0"/>
        <v>0</v>
      </c>
      <c r="I25" s="42">
        <f t="shared" si="3"/>
        <v>0</v>
      </c>
      <c r="J25" s="42">
        <f t="shared" si="1"/>
        <v>0</v>
      </c>
    </row>
    <row r="26" spans="1:10" ht="13.5" customHeight="1" x14ac:dyDescent="0.4">
      <c r="A26" s="21" t="s">
        <v>51</v>
      </c>
      <c r="B26" s="34"/>
      <c r="C26" s="39"/>
      <c r="D26" s="7">
        <v>0</v>
      </c>
      <c r="E26" s="45">
        <v>0</v>
      </c>
      <c r="F26" s="41"/>
      <c r="G26" s="42">
        <f t="shared" si="2"/>
        <v>0</v>
      </c>
      <c r="H26" s="42">
        <f t="shared" si="0"/>
        <v>0</v>
      </c>
      <c r="I26" s="42">
        <f t="shared" si="3"/>
        <v>0</v>
      </c>
      <c r="J26" s="42">
        <f t="shared" si="1"/>
        <v>0</v>
      </c>
    </row>
    <row r="27" spans="1:10" ht="13.5" customHeight="1" x14ac:dyDescent="0.4">
      <c r="A27" s="21" t="s">
        <v>52</v>
      </c>
      <c r="B27" s="46"/>
      <c r="C27" s="47"/>
      <c r="D27" s="7">
        <v>0</v>
      </c>
      <c r="E27" s="48">
        <v>0</v>
      </c>
      <c r="F27" s="49"/>
      <c r="G27" s="42">
        <f t="shared" si="2"/>
        <v>0</v>
      </c>
      <c r="H27" s="50">
        <f t="shared" si="0"/>
        <v>0</v>
      </c>
      <c r="I27" s="42">
        <f t="shared" si="3"/>
        <v>0</v>
      </c>
      <c r="J27" s="50">
        <f t="shared" si="1"/>
        <v>0</v>
      </c>
    </row>
    <row r="28" spans="1:10" s="112" customFormat="1" ht="15" customHeight="1" x14ac:dyDescent="0.5">
      <c r="A28" s="21" t="s">
        <v>53</v>
      </c>
      <c r="B28" s="25" t="s">
        <v>54</v>
      </c>
      <c r="C28" s="26"/>
      <c r="D28" s="9"/>
      <c r="E28" s="27"/>
      <c r="F28" s="28"/>
      <c r="G28" s="29">
        <f>SUM(G6:G27)</f>
        <v>552.95000000000005</v>
      </c>
      <c r="H28" s="30">
        <f>SUM(H6:H27)</f>
        <v>44.592741935483872</v>
      </c>
      <c r="I28" s="31">
        <f>SUM(I6:I27)</f>
        <v>552.95000000000005</v>
      </c>
      <c r="J28" s="30">
        <f>SUM(J6:J27)</f>
        <v>43.19921875</v>
      </c>
    </row>
    <row r="29" spans="1:10" ht="13.5" customHeight="1" x14ac:dyDescent="0.4">
      <c r="A29" s="21"/>
      <c r="B29" s="311" t="s">
        <v>186</v>
      </c>
      <c r="C29" s="311"/>
      <c r="D29" s="311"/>
      <c r="E29" s="311"/>
      <c r="F29" s="311"/>
      <c r="G29" s="311"/>
      <c r="H29" s="311"/>
      <c r="I29" s="311"/>
      <c r="J29" s="311"/>
    </row>
    <row r="30" spans="1:10" ht="13.5" customHeight="1" x14ac:dyDescent="0.4">
      <c r="A30" s="21"/>
      <c r="B30" s="159"/>
      <c r="C30" s="159"/>
      <c r="D30" s="51"/>
      <c r="E30" s="159"/>
      <c r="F30" s="159"/>
      <c r="G30" s="159"/>
      <c r="H30" s="159"/>
      <c r="I30" s="159"/>
      <c r="J30" s="159"/>
    </row>
    <row r="31" spans="1:10" ht="13.5" customHeight="1" x14ac:dyDescent="0.4">
      <c r="A31" s="33"/>
      <c r="B31" s="157"/>
      <c r="C31" s="157"/>
      <c r="D31" s="96"/>
      <c r="E31" s="52"/>
      <c r="F31" s="97"/>
      <c r="G31" s="157"/>
      <c r="H31" s="157"/>
      <c r="I31" s="157"/>
      <c r="J31" s="157"/>
    </row>
    <row r="32" spans="1:10" s="111" customFormat="1" ht="15" customHeight="1" x14ac:dyDescent="0.5">
      <c r="A32" s="1" t="s">
        <v>55</v>
      </c>
      <c r="B32" s="270" t="s">
        <v>194</v>
      </c>
      <c r="C32" s="271"/>
      <c r="D32" s="271"/>
      <c r="E32" s="271"/>
      <c r="F32" s="271"/>
      <c r="G32" s="271"/>
      <c r="H32" s="271"/>
      <c r="I32" s="271"/>
      <c r="J32" s="272"/>
    </row>
    <row r="33" spans="1:10" ht="13.5" customHeight="1" x14ac:dyDescent="0.4">
      <c r="A33" s="21"/>
      <c r="C33" s="157"/>
      <c r="D33" s="96"/>
      <c r="E33" s="52"/>
      <c r="F33" s="97"/>
      <c r="G33" s="157"/>
      <c r="H33" s="157"/>
      <c r="I33" s="157"/>
      <c r="J33" s="157"/>
    </row>
    <row r="34" spans="1:10" ht="13.5" customHeight="1" x14ac:dyDescent="0.4">
      <c r="A34" s="21"/>
      <c r="C34" s="157"/>
      <c r="D34" s="96"/>
      <c r="E34" s="52"/>
      <c r="F34" s="97"/>
      <c r="G34" s="157"/>
      <c r="H34" s="157"/>
      <c r="I34" s="157"/>
      <c r="J34" s="157"/>
    </row>
    <row r="35" spans="1:10" s="111" customFormat="1" ht="15" customHeight="1" x14ac:dyDescent="0.5">
      <c r="A35" s="53"/>
      <c r="B35" s="84" t="s">
        <v>56</v>
      </c>
      <c r="C35" s="85"/>
      <c r="D35" s="86"/>
      <c r="E35" s="87"/>
      <c r="F35" s="88"/>
      <c r="G35" s="85"/>
      <c r="H35" s="85"/>
      <c r="I35" s="85"/>
      <c r="J35" s="85"/>
    </row>
    <row r="36" spans="1:10" ht="13.5" customHeight="1" x14ac:dyDescent="0.4">
      <c r="A36" s="53" t="s">
        <v>57</v>
      </c>
      <c r="B36" s="157" t="s">
        <v>58</v>
      </c>
      <c r="C36" s="119" t="s">
        <v>59</v>
      </c>
      <c r="D36" s="99" t="s">
        <v>60</v>
      </c>
      <c r="E36" s="54">
        <v>12.4</v>
      </c>
      <c r="F36" s="217" t="s">
        <v>61</v>
      </c>
      <c r="G36" s="308" t="s">
        <v>62</v>
      </c>
      <c r="H36" s="308"/>
      <c r="I36" s="308"/>
      <c r="J36" s="218"/>
    </row>
    <row r="37" spans="1:10" ht="13.5" customHeight="1" x14ac:dyDescent="0.55000000000000004">
      <c r="A37" s="53" t="s">
        <v>63</v>
      </c>
      <c r="B37" s="157" t="s">
        <v>208</v>
      </c>
      <c r="C37" s="119"/>
      <c r="D37" s="99" t="s">
        <v>60</v>
      </c>
      <c r="E37" s="54">
        <v>15</v>
      </c>
      <c r="F37" s="217" t="s">
        <v>61</v>
      </c>
      <c r="G37" s="308" t="s">
        <v>209</v>
      </c>
      <c r="H37" s="310"/>
      <c r="I37" s="310"/>
      <c r="J37" s="310"/>
    </row>
    <row r="38" spans="1:10" ht="13.5" customHeight="1" x14ac:dyDescent="0.4">
      <c r="A38" s="53" t="s">
        <v>68</v>
      </c>
      <c r="B38" s="158" t="s">
        <v>64</v>
      </c>
      <c r="C38" s="98" t="s">
        <v>65</v>
      </c>
      <c r="D38" s="99" t="s">
        <v>60</v>
      </c>
      <c r="E38" s="55">
        <v>0.9</v>
      </c>
      <c r="F38" s="219" t="s">
        <v>66</v>
      </c>
      <c r="G38" s="297" t="s">
        <v>67</v>
      </c>
      <c r="H38" s="297"/>
      <c r="I38" s="297"/>
      <c r="J38" s="297"/>
    </row>
    <row r="39" spans="1:10" ht="13.5" customHeight="1" x14ac:dyDescent="0.4">
      <c r="A39" s="53" t="s">
        <v>71</v>
      </c>
      <c r="B39" s="157" t="s">
        <v>69</v>
      </c>
      <c r="C39" s="8" t="s">
        <v>0</v>
      </c>
      <c r="D39" s="99" t="s">
        <v>60</v>
      </c>
      <c r="E39" s="155">
        <v>0.5</v>
      </c>
      <c r="F39" s="220" t="s">
        <v>66</v>
      </c>
      <c r="G39" s="218" t="s">
        <v>70</v>
      </c>
      <c r="H39" s="221"/>
      <c r="I39" s="221"/>
      <c r="J39" s="221"/>
    </row>
    <row r="40" spans="1:10" ht="13.5" customHeight="1" x14ac:dyDescent="0.4">
      <c r="A40" s="21"/>
      <c r="B40" s="158"/>
      <c r="D40" s="99"/>
      <c r="E40" s="56"/>
      <c r="F40" s="222"/>
      <c r="G40" s="221"/>
      <c r="H40" s="221"/>
      <c r="I40" s="221"/>
      <c r="J40" s="221"/>
    </row>
    <row r="41" spans="1:10" ht="13.5" customHeight="1" x14ac:dyDescent="0.4">
      <c r="A41" s="21" t="s">
        <v>76</v>
      </c>
      <c r="B41" s="158" t="s">
        <v>72</v>
      </c>
      <c r="C41" s="119" t="s">
        <v>73</v>
      </c>
      <c r="D41" s="99" t="s">
        <v>60</v>
      </c>
      <c r="E41" s="57">
        <v>190</v>
      </c>
      <c r="F41" s="121" t="s">
        <v>74</v>
      </c>
      <c r="G41" s="305" t="s">
        <v>75</v>
      </c>
      <c r="H41" s="306"/>
      <c r="I41" s="306"/>
      <c r="J41" s="307"/>
    </row>
    <row r="42" spans="1:10" ht="13.5" customHeight="1" x14ac:dyDescent="0.4">
      <c r="A42" s="21" t="s">
        <v>80</v>
      </c>
      <c r="B42" s="157" t="s">
        <v>77</v>
      </c>
      <c r="C42" s="119" t="s">
        <v>78</v>
      </c>
      <c r="D42" s="99" t="s">
        <v>60</v>
      </c>
      <c r="E42" s="224">
        <f>SUM(E41*E36)</f>
        <v>2356</v>
      </c>
      <c r="F42" s="221" t="s">
        <v>79</v>
      </c>
      <c r="G42" s="297"/>
      <c r="H42" s="297"/>
      <c r="I42" s="297"/>
      <c r="J42" s="221"/>
    </row>
    <row r="43" spans="1:10" ht="13.5" customHeight="1" x14ac:dyDescent="0.4">
      <c r="A43" s="21"/>
      <c r="B43" s="157"/>
      <c r="C43" s="119"/>
      <c r="D43" s="96"/>
      <c r="E43" s="225"/>
      <c r="F43" s="221"/>
      <c r="G43" s="221"/>
      <c r="H43" s="221"/>
      <c r="I43" s="221"/>
      <c r="J43" s="221"/>
    </row>
    <row r="44" spans="1:10" ht="13.5" customHeight="1" x14ac:dyDescent="0.4">
      <c r="A44" s="21" t="s">
        <v>84</v>
      </c>
      <c r="B44" s="158" t="s">
        <v>81</v>
      </c>
      <c r="C44" s="119" t="s">
        <v>82</v>
      </c>
      <c r="D44" s="99" t="s">
        <v>60</v>
      </c>
      <c r="E44" s="226">
        <f>SUM(E42*E39)</f>
        <v>1178</v>
      </c>
      <c r="F44" s="222" t="s">
        <v>79</v>
      </c>
      <c r="G44" s="297" t="s">
        <v>83</v>
      </c>
      <c r="H44" s="297"/>
      <c r="I44" s="297"/>
      <c r="J44" s="221"/>
    </row>
    <row r="45" spans="1:10" ht="13.5" customHeight="1" x14ac:dyDescent="0.4">
      <c r="A45" s="21" t="s">
        <v>87</v>
      </c>
      <c r="B45" s="158" t="s">
        <v>85</v>
      </c>
      <c r="C45" s="119" t="s">
        <v>86</v>
      </c>
      <c r="D45" s="99" t="s">
        <v>60</v>
      </c>
      <c r="E45" s="227">
        <f>SUM(E44/E36)</f>
        <v>95</v>
      </c>
      <c r="F45" s="222" t="s">
        <v>74</v>
      </c>
      <c r="G45" s="297" t="s">
        <v>83</v>
      </c>
      <c r="H45" s="297"/>
      <c r="I45" s="297"/>
      <c r="J45" s="221"/>
    </row>
    <row r="46" spans="1:10" ht="13.5" customHeight="1" x14ac:dyDescent="0.4">
      <c r="A46" s="21"/>
      <c r="B46" s="158"/>
      <c r="C46" s="119"/>
      <c r="D46" s="96"/>
      <c r="E46" s="225"/>
      <c r="F46" s="222"/>
      <c r="G46" s="221"/>
      <c r="H46" s="221"/>
      <c r="I46" s="221"/>
      <c r="J46" s="221"/>
    </row>
    <row r="47" spans="1:10" ht="13.5" customHeight="1" x14ac:dyDescent="0.4">
      <c r="A47" s="21" t="s">
        <v>91</v>
      </c>
      <c r="B47" s="59" t="s">
        <v>88</v>
      </c>
      <c r="C47" s="10" t="s">
        <v>89</v>
      </c>
      <c r="D47" s="11" t="s">
        <v>60</v>
      </c>
      <c r="E47" s="228">
        <f>SUM(G28/E38)</f>
        <v>614.38888888888891</v>
      </c>
      <c r="F47" s="221" t="s">
        <v>79</v>
      </c>
      <c r="G47" s="297" t="s">
        <v>90</v>
      </c>
      <c r="H47" s="297"/>
      <c r="I47" s="297"/>
      <c r="J47" s="221"/>
    </row>
    <row r="48" spans="1:10" ht="13.5" customHeight="1" x14ac:dyDescent="0.4">
      <c r="A48" s="21" t="s">
        <v>95</v>
      </c>
      <c r="B48" s="59" t="s">
        <v>92</v>
      </c>
      <c r="C48" s="10" t="s">
        <v>93</v>
      </c>
      <c r="D48" s="11" t="s">
        <v>60</v>
      </c>
      <c r="E48" s="229">
        <f>SUM(H28/E38)</f>
        <v>49.547491039426525</v>
      </c>
      <c r="F48" s="221" t="s">
        <v>74</v>
      </c>
      <c r="G48" s="297" t="s">
        <v>90</v>
      </c>
      <c r="H48" s="297"/>
      <c r="I48" s="297"/>
      <c r="J48" s="221"/>
    </row>
    <row r="49" spans="1:10" ht="13.5" customHeight="1" x14ac:dyDescent="0.4">
      <c r="A49" s="21"/>
      <c r="B49" s="158"/>
      <c r="C49" s="98"/>
      <c r="D49" s="99"/>
      <c r="E49" s="230"/>
      <c r="F49" s="222"/>
      <c r="G49" s="221"/>
      <c r="H49" s="221"/>
      <c r="I49" s="221"/>
      <c r="J49" s="221"/>
    </row>
    <row r="50" spans="1:10" ht="13.5" customHeight="1" x14ac:dyDescent="0.4">
      <c r="A50" s="21"/>
      <c r="B50" s="158"/>
      <c r="C50" s="98"/>
      <c r="D50" s="99"/>
      <c r="E50" s="230"/>
      <c r="F50" s="222"/>
      <c r="G50" s="221"/>
      <c r="H50" s="221"/>
      <c r="I50" s="221"/>
      <c r="J50" s="221"/>
    </row>
    <row r="51" spans="1:10" s="111" customFormat="1" ht="15" customHeight="1" x14ac:dyDescent="0.5">
      <c r="A51" s="21"/>
      <c r="B51" s="23" t="s">
        <v>94</v>
      </c>
      <c r="D51" s="122"/>
      <c r="E51" s="209"/>
      <c r="F51" s="175"/>
      <c r="G51" s="223"/>
      <c r="H51" s="223"/>
      <c r="I51" s="223"/>
      <c r="J51" s="223"/>
    </row>
    <row r="52" spans="1:10" ht="13.5" customHeight="1" x14ac:dyDescent="0.4">
      <c r="A52" s="21" t="s">
        <v>95</v>
      </c>
      <c r="B52" s="157" t="s">
        <v>58</v>
      </c>
      <c r="C52" s="119" t="s">
        <v>96</v>
      </c>
      <c r="D52" s="99" t="s">
        <v>60</v>
      </c>
      <c r="E52" s="61">
        <v>12.8</v>
      </c>
      <c r="F52" s="217" t="s">
        <v>61</v>
      </c>
      <c r="G52" s="309" t="s">
        <v>97</v>
      </c>
      <c r="H52" s="309"/>
      <c r="I52" s="309"/>
      <c r="J52" s="218"/>
    </row>
    <row r="53" spans="1:10" ht="13.5" customHeight="1" x14ac:dyDescent="0.4">
      <c r="A53" s="21" t="s">
        <v>98</v>
      </c>
      <c r="B53" s="158" t="s">
        <v>64</v>
      </c>
      <c r="C53" s="98" t="s">
        <v>65</v>
      </c>
      <c r="D53" s="99" t="s">
        <v>60</v>
      </c>
      <c r="E53" s="62">
        <v>0.98</v>
      </c>
      <c r="F53" s="219" t="s">
        <v>66</v>
      </c>
      <c r="G53" s="297" t="s">
        <v>99</v>
      </c>
      <c r="H53" s="297"/>
      <c r="I53" s="297"/>
      <c r="J53" s="297"/>
    </row>
    <row r="54" spans="1:10" ht="13.5" customHeight="1" x14ac:dyDescent="0.4">
      <c r="A54" s="21" t="s">
        <v>100</v>
      </c>
      <c r="B54" s="157" t="s">
        <v>69</v>
      </c>
      <c r="C54" s="8" t="s">
        <v>0</v>
      </c>
      <c r="D54" s="99" t="s">
        <v>60</v>
      </c>
      <c r="E54" s="154">
        <v>1</v>
      </c>
      <c r="F54" s="220" t="s">
        <v>66</v>
      </c>
      <c r="G54" s="218" t="s">
        <v>101</v>
      </c>
      <c r="H54" s="221"/>
      <c r="I54" s="221"/>
      <c r="J54" s="221"/>
    </row>
    <row r="55" spans="1:10" ht="13.5" customHeight="1" x14ac:dyDescent="0.4">
      <c r="A55" s="21"/>
      <c r="B55" s="158"/>
      <c r="D55" s="123"/>
      <c r="E55" s="60"/>
      <c r="F55" s="222"/>
      <c r="G55" s="221"/>
      <c r="H55" s="221"/>
      <c r="I55" s="221"/>
      <c r="J55" s="221"/>
    </row>
    <row r="56" spans="1:10" ht="13.5" customHeight="1" x14ac:dyDescent="0.4">
      <c r="A56" s="21" t="s">
        <v>102</v>
      </c>
      <c r="B56" s="158" t="s">
        <v>72</v>
      </c>
      <c r="C56" s="119" t="s">
        <v>73</v>
      </c>
      <c r="D56" s="99" t="s">
        <v>60</v>
      </c>
      <c r="E56" s="57">
        <v>210</v>
      </c>
      <c r="F56" s="121" t="s">
        <v>74</v>
      </c>
      <c r="G56" s="305" t="s">
        <v>103</v>
      </c>
      <c r="H56" s="306"/>
      <c r="I56" s="306"/>
      <c r="J56" s="307"/>
    </row>
    <row r="57" spans="1:10" ht="13.5" customHeight="1" x14ac:dyDescent="0.4">
      <c r="A57" s="231" t="s">
        <v>104</v>
      </c>
      <c r="B57" s="232" t="s">
        <v>77</v>
      </c>
      <c r="C57" s="233" t="s">
        <v>78</v>
      </c>
      <c r="D57" s="191" t="s">
        <v>60</v>
      </c>
      <c r="E57" s="224">
        <f>SUM(E56*E52)</f>
        <v>2688</v>
      </c>
      <c r="F57" s="221" t="s">
        <v>79</v>
      </c>
      <c r="G57" s="297"/>
      <c r="H57" s="297"/>
      <c r="I57" s="297"/>
      <c r="J57" s="221"/>
    </row>
    <row r="58" spans="1:10" ht="13.5" customHeight="1" x14ac:dyDescent="0.4">
      <c r="A58" s="231"/>
      <c r="B58" s="232"/>
      <c r="C58" s="233"/>
      <c r="D58" s="234"/>
      <c r="E58" s="225"/>
      <c r="F58" s="221"/>
      <c r="G58" s="221"/>
      <c r="H58" s="221"/>
      <c r="I58" s="221"/>
      <c r="J58" s="221"/>
    </row>
    <row r="59" spans="1:10" ht="13.5" customHeight="1" x14ac:dyDescent="0.4">
      <c r="A59" s="231" t="s">
        <v>105</v>
      </c>
      <c r="B59" s="221" t="s">
        <v>81</v>
      </c>
      <c r="C59" s="233" t="s">
        <v>82</v>
      </c>
      <c r="D59" s="191" t="s">
        <v>60</v>
      </c>
      <c r="E59" s="235">
        <f>SUM(E57*E54)</f>
        <v>2688</v>
      </c>
      <c r="F59" s="222" t="s">
        <v>79</v>
      </c>
      <c r="G59" s="297" t="s">
        <v>83</v>
      </c>
      <c r="H59" s="297"/>
      <c r="I59" s="297"/>
      <c r="J59" s="221"/>
    </row>
    <row r="60" spans="1:10" ht="13.5" customHeight="1" x14ac:dyDescent="0.4">
      <c r="A60" s="231" t="s">
        <v>106</v>
      </c>
      <c r="B60" s="221" t="s">
        <v>85</v>
      </c>
      <c r="C60" s="233" t="s">
        <v>86</v>
      </c>
      <c r="D60" s="191" t="s">
        <v>60</v>
      </c>
      <c r="E60" s="227">
        <f>SUM(E59/E52)</f>
        <v>210</v>
      </c>
      <c r="F60" s="222" t="s">
        <v>74</v>
      </c>
      <c r="G60" s="297" t="s">
        <v>83</v>
      </c>
      <c r="H60" s="297"/>
      <c r="I60" s="297"/>
      <c r="J60" s="221"/>
    </row>
    <row r="61" spans="1:10" ht="13.5" customHeight="1" x14ac:dyDescent="0.4">
      <c r="A61" s="231"/>
      <c r="B61" s="221"/>
      <c r="C61" s="233"/>
      <c r="D61" s="234"/>
      <c r="E61" s="202"/>
      <c r="F61" s="222"/>
      <c r="G61" s="221"/>
      <c r="H61" s="221"/>
      <c r="I61" s="221"/>
      <c r="J61" s="221"/>
    </row>
    <row r="62" spans="1:10" ht="13.5" customHeight="1" x14ac:dyDescent="0.4">
      <c r="A62" s="231" t="s">
        <v>107</v>
      </c>
      <c r="B62" s="236" t="s">
        <v>88</v>
      </c>
      <c r="C62" s="237" t="s">
        <v>89</v>
      </c>
      <c r="D62" s="238" t="s">
        <v>60</v>
      </c>
      <c r="E62" s="239">
        <f>SUM(I28/E53)</f>
        <v>564.23469387755108</v>
      </c>
      <c r="F62" s="221" t="s">
        <v>108</v>
      </c>
      <c r="G62" s="297" t="s">
        <v>90</v>
      </c>
      <c r="H62" s="297"/>
      <c r="I62" s="297"/>
      <c r="J62" s="221"/>
    </row>
    <row r="63" spans="1:10" ht="13.5" customHeight="1" x14ac:dyDescent="0.4">
      <c r="A63" s="231" t="s">
        <v>109</v>
      </c>
      <c r="B63" s="236" t="s">
        <v>92</v>
      </c>
      <c r="C63" s="237" t="s">
        <v>93</v>
      </c>
      <c r="D63" s="238" t="s">
        <v>60</v>
      </c>
      <c r="E63" s="229">
        <f>SUM(J28/E53)</f>
        <v>44.080835459183675</v>
      </c>
      <c r="F63" s="221" t="s">
        <v>110</v>
      </c>
      <c r="G63" s="297" t="s">
        <v>90</v>
      </c>
      <c r="H63" s="297"/>
      <c r="I63" s="297"/>
      <c r="J63" s="221"/>
    </row>
    <row r="64" spans="1:10" ht="13.5" customHeight="1" x14ac:dyDescent="0.4">
      <c r="A64" s="231"/>
      <c r="B64" s="218"/>
      <c r="C64" s="218"/>
      <c r="D64" s="240"/>
      <c r="E64" s="202"/>
      <c r="F64" s="179"/>
      <c r="G64" s="218"/>
      <c r="H64" s="218"/>
      <c r="I64" s="218"/>
      <c r="J64" s="218"/>
    </row>
    <row r="65" spans="1:10" ht="13.5" customHeight="1" x14ac:dyDescent="0.4">
      <c r="A65" s="21"/>
      <c r="D65" s="123"/>
      <c r="E65" s="60"/>
      <c r="F65" s="103"/>
    </row>
    <row r="66" spans="1:10" s="111" customFormat="1" ht="15" customHeight="1" x14ac:dyDescent="0.5">
      <c r="A66" s="1" t="s">
        <v>111</v>
      </c>
      <c r="B66" s="270" t="s">
        <v>112</v>
      </c>
      <c r="C66" s="271"/>
      <c r="D66" s="271"/>
      <c r="E66" s="271"/>
      <c r="F66" s="271"/>
      <c r="G66" s="271"/>
      <c r="H66" s="271"/>
      <c r="I66" s="271"/>
      <c r="J66" s="272"/>
    </row>
    <row r="67" spans="1:10" ht="13.5" customHeight="1" x14ac:dyDescent="0.4">
      <c r="A67" s="21"/>
      <c r="B67" s="273"/>
      <c r="C67" s="273"/>
      <c r="D67" s="273"/>
      <c r="E67" s="273"/>
      <c r="F67" s="95"/>
      <c r="G67" s="95" t="s">
        <v>2</v>
      </c>
      <c r="H67" s="95"/>
      <c r="I67" s="119"/>
      <c r="J67" s="119"/>
    </row>
    <row r="68" spans="1:10" ht="13.5" customHeight="1" x14ac:dyDescent="0.4">
      <c r="A68" s="21" t="s">
        <v>113</v>
      </c>
      <c r="B68" s="156" t="s">
        <v>114</v>
      </c>
      <c r="C68" s="119" t="s">
        <v>115</v>
      </c>
      <c r="D68" s="99" t="s">
        <v>60</v>
      </c>
      <c r="E68" s="63">
        <v>4</v>
      </c>
      <c r="F68" s="273" t="s">
        <v>116</v>
      </c>
      <c r="G68" s="273"/>
      <c r="H68" s="273"/>
      <c r="I68" s="273"/>
    </row>
    <row r="69" spans="1:10" ht="13.5" customHeight="1" x14ac:dyDescent="0.4">
      <c r="A69" s="21"/>
      <c r="B69" s="59"/>
      <c r="C69" s="119"/>
      <c r="D69" s="96"/>
      <c r="E69" s="64"/>
      <c r="F69" s="95"/>
      <c r="G69" s="95"/>
      <c r="H69" s="95"/>
      <c r="I69" s="95"/>
    </row>
    <row r="70" spans="1:10" ht="13.5" customHeight="1" x14ac:dyDescent="0.4">
      <c r="A70" s="21"/>
      <c r="B70" s="298" t="s">
        <v>117</v>
      </c>
      <c r="C70" s="299"/>
      <c r="D70" s="299"/>
      <c r="E70" s="292"/>
      <c r="F70" s="300" t="s">
        <v>187</v>
      </c>
      <c r="G70" s="294"/>
      <c r="H70" s="294"/>
      <c r="I70" s="301"/>
      <c r="J70" s="32"/>
    </row>
    <row r="71" spans="1:10" ht="13.5" customHeight="1" x14ac:dyDescent="0.4">
      <c r="A71" s="21"/>
      <c r="B71" s="104"/>
      <c r="C71" s="12"/>
      <c r="D71" s="13"/>
      <c r="E71" s="65"/>
      <c r="F71" s="302"/>
      <c r="G71" s="303"/>
      <c r="H71" s="303"/>
      <c r="I71" s="304"/>
      <c r="J71" s="95"/>
    </row>
    <row r="72" spans="1:10" ht="13.5" customHeight="1" x14ac:dyDescent="0.4">
      <c r="A72" s="21"/>
      <c r="B72" s="104"/>
      <c r="C72" s="12"/>
      <c r="D72" s="13"/>
      <c r="E72" s="65"/>
      <c r="F72" s="293" t="s">
        <v>118</v>
      </c>
      <c r="G72" s="294"/>
      <c r="H72" s="294"/>
      <c r="I72" s="294"/>
      <c r="J72" s="66"/>
    </row>
    <row r="73" spans="1:10" ht="13.5" customHeight="1" x14ac:dyDescent="0.4">
      <c r="A73" s="21"/>
      <c r="B73" s="106"/>
      <c r="C73" s="14"/>
      <c r="D73" s="15"/>
      <c r="E73" s="67"/>
      <c r="F73" s="295"/>
      <c r="G73" s="296"/>
      <c r="H73" s="296"/>
      <c r="I73" s="296"/>
      <c r="J73" s="66"/>
    </row>
    <row r="74" spans="1:10" ht="13.5" customHeight="1" x14ac:dyDescent="0.4">
      <c r="A74" s="21"/>
      <c r="B74" s="95" t="s">
        <v>2</v>
      </c>
      <c r="C74" s="273"/>
      <c r="D74" s="273"/>
      <c r="E74" s="273"/>
      <c r="F74" s="273"/>
      <c r="G74" s="273"/>
      <c r="H74" s="95"/>
      <c r="I74" s="95" t="s">
        <v>2</v>
      </c>
      <c r="J74" s="95"/>
    </row>
    <row r="75" spans="1:10" ht="13.5" customHeight="1" x14ac:dyDescent="0.4">
      <c r="A75" s="21" t="s">
        <v>119</v>
      </c>
      <c r="B75" s="156" t="s">
        <v>120</v>
      </c>
      <c r="C75" s="119" t="s">
        <v>121</v>
      </c>
      <c r="D75" s="99" t="s">
        <v>60</v>
      </c>
      <c r="E75" s="63">
        <v>4</v>
      </c>
      <c r="F75" s="95" t="s">
        <v>122</v>
      </c>
      <c r="G75" s="12"/>
      <c r="H75" s="273"/>
      <c r="I75" s="273"/>
    </row>
    <row r="76" spans="1:10" ht="13.5" customHeight="1" x14ac:dyDescent="0.4">
      <c r="A76" s="21"/>
      <c r="B76" s="273" t="s">
        <v>123</v>
      </c>
      <c r="C76" s="273"/>
      <c r="D76" s="273"/>
      <c r="E76" s="273"/>
      <c r="F76" s="273"/>
      <c r="G76" s="273"/>
      <c r="H76" s="273"/>
      <c r="I76" s="273"/>
      <c r="J76" s="95"/>
    </row>
    <row r="77" spans="1:10" ht="13.5" customHeight="1" x14ac:dyDescent="0.4">
      <c r="A77" s="21"/>
      <c r="B77" s="95"/>
      <c r="C77" s="95"/>
      <c r="D77" s="96"/>
      <c r="E77" s="52"/>
      <c r="F77" s="97"/>
      <c r="G77" s="95"/>
      <c r="H77" s="95"/>
      <c r="I77" s="95"/>
      <c r="J77" s="95"/>
    </row>
    <row r="78" spans="1:10" ht="13.5" customHeight="1" x14ac:dyDescent="0.4">
      <c r="A78" s="21" t="s">
        <v>124</v>
      </c>
      <c r="B78" s="95" t="s">
        <v>125</v>
      </c>
      <c r="C78" s="98" t="s">
        <v>126</v>
      </c>
      <c r="D78" s="99" t="s">
        <v>60</v>
      </c>
      <c r="E78" s="68">
        <f>E68*E75/24*1000</f>
        <v>666.66666666666663</v>
      </c>
      <c r="F78" s="100" t="s">
        <v>127</v>
      </c>
      <c r="I78" s="16"/>
      <c r="J78" s="16"/>
    </row>
    <row r="79" spans="1:10" ht="13.5" customHeight="1" x14ac:dyDescent="0.4">
      <c r="A79" s="21"/>
      <c r="B79" s="95"/>
      <c r="C79" s="98"/>
      <c r="D79" s="99"/>
      <c r="E79" s="58"/>
      <c r="I79" s="16"/>
      <c r="J79" s="16"/>
    </row>
    <row r="80" spans="1:10" ht="13.5" customHeight="1" x14ac:dyDescent="0.4">
      <c r="A80" s="21"/>
      <c r="B80" s="95"/>
      <c r="C80" s="98"/>
      <c r="D80" s="99"/>
      <c r="E80" s="58"/>
      <c r="I80" s="16"/>
      <c r="J80" s="16"/>
    </row>
    <row r="81" spans="1:10" s="111" customFormat="1" ht="15" customHeight="1" x14ac:dyDescent="0.5">
      <c r="A81" s="21" t="s">
        <v>128</v>
      </c>
      <c r="B81" s="89" t="s">
        <v>197</v>
      </c>
      <c r="C81" s="90"/>
      <c r="D81" s="90"/>
      <c r="E81" s="91"/>
      <c r="F81" s="101"/>
      <c r="G81" s="288" t="s">
        <v>188</v>
      </c>
      <c r="H81" s="289"/>
      <c r="I81" s="290"/>
      <c r="J81" s="92"/>
    </row>
    <row r="82" spans="1:10" ht="15" customHeight="1" x14ac:dyDescent="0.55000000000000004">
      <c r="A82" s="21" t="s">
        <v>129</v>
      </c>
      <c r="B82" s="258" t="s">
        <v>190</v>
      </c>
      <c r="C82" s="259"/>
      <c r="D82" s="259"/>
      <c r="E82" s="260"/>
      <c r="F82" s="103"/>
      <c r="G82" s="69" t="s">
        <v>130</v>
      </c>
      <c r="H82" s="291" t="s">
        <v>131</v>
      </c>
      <c r="I82" s="292"/>
    </row>
    <row r="83" spans="1:10" ht="13.5" customHeight="1" x14ac:dyDescent="0.4">
      <c r="A83" s="21" t="s">
        <v>132</v>
      </c>
      <c r="B83" s="104" t="s">
        <v>133</v>
      </c>
      <c r="C83" s="98" t="s">
        <v>134</v>
      </c>
      <c r="D83" s="99" t="s">
        <v>60</v>
      </c>
      <c r="E83" s="147">
        <f>SUM(G83*H83)</f>
        <v>0.86</v>
      </c>
      <c r="F83" s="100" t="s">
        <v>135</v>
      </c>
      <c r="G83" s="277">
        <v>2</v>
      </c>
      <c r="H83" s="152">
        <v>0.43</v>
      </c>
      <c r="I83" s="105" t="s">
        <v>135</v>
      </c>
    </row>
    <row r="84" spans="1:10" ht="13.5" customHeight="1" x14ac:dyDescent="0.4">
      <c r="A84" s="21" t="s">
        <v>136</v>
      </c>
      <c r="B84" s="106" t="s">
        <v>137</v>
      </c>
      <c r="C84" s="107" t="s">
        <v>138</v>
      </c>
      <c r="D84" s="108" t="s">
        <v>60</v>
      </c>
      <c r="E84" s="148">
        <f>SUM(G83*H84)</f>
        <v>160</v>
      </c>
      <c r="F84" s="109" t="s">
        <v>139</v>
      </c>
      <c r="G84" s="278"/>
      <c r="H84" s="153">
        <v>80</v>
      </c>
      <c r="I84" s="110" t="s">
        <v>139</v>
      </c>
    </row>
    <row r="85" spans="1:10" ht="13.5" customHeight="1" x14ac:dyDescent="0.4">
      <c r="A85" s="21"/>
      <c r="B85" s="95"/>
      <c r="C85" s="99"/>
      <c r="D85" s="99"/>
      <c r="E85" s="70"/>
      <c r="F85" s="109"/>
      <c r="G85" s="261" t="s">
        <v>191</v>
      </c>
      <c r="H85" s="262"/>
      <c r="I85" s="263"/>
    </row>
    <row r="86" spans="1:10" ht="13.5" customHeight="1" x14ac:dyDescent="0.4">
      <c r="A86" s="21"/>
      <c r="B86" s="95"/>
      <c r="C86" s="99"/>
      <c r="D86" s="99"/>
      <c r="E86" s="70"/>
      <c r="F86" s="109"/>
      <c r="G86" s="264"/>
      <c r="H86" s="265"/>
      <c r="I86" s="266"/>
    </row>
    <row r="87" spans="1:10" ht="30" customHeight="1" x14ac:dyDescent="0.4">
      <c r="A87" s="124" t="s">
        <v>140</v>
      </c>
      <c r="B87" s="95" t="s">
        <v>196</v>
      </c>
      <c r="C87" s="98" t="s">
        <v>141</v>
      </c>
      <c r="D87" s="99" t="s">
        <v>60</v>
      </c>
      <c r="E87" s="71">
        <f>E84*E75</f>
        <v>640</v>
      </c>
      <c r="F87" s="109" t="s">
        <v>108</v>
      </c>
      <c r="G87" s="264"/>
      <c r="H87" s="265"/>
      <c r="I87" s="266"/>
      <c r="J87" s="125"/>
    </row>
    <row r="88" spans="1:10" ht="30" customHeight="1" x14ac:dyDescent="0.4">
      <c r="A88" s="124" t="s">
        <v>142</v>
      </c>
      <c r="B88" s="18" t="s">
        <v>195</v>
      </c>
      <c r="C88" s="98" t="s">
        <v>143</v>
      </c>
      <c r="D88" s="99" t="s">
        <v>60</v>
      </c>
      <c r="E88" s="72">
        <f>IF(E78*E83&gt;E87,E87,E78*E83)</f>
        <v>573.33333333333326</v>
      </c>
      <c r="F88" s="19" t="s">
        <v>108</v>
      </c>
      <c r="G88" s="267"/>
      <c r="H88" s="268"/>
      <c r="I88" s="269"/>
      <c r="J88" s="120"/>
    </row>
    <row r="89" spans="1:10" ht="15" customHeight="1" x14ac:dyDescent="0.4">
      <c r="A89" s="21"/>
      <c r="B89" s="120"/>
      <c r="C89" s="99"/>
      <c r="D89" s="99"/>
      <c r="E89" s="73"/>
      <c r="F89" s="20"/>
      <c r="G89" s="109"/>
      <c r="H89" s="109"/>
      <c r="I89" s="120"/>
      <c r="J89" s="120"/>
    </row>
    <row r="90" spans="1:10" ht="15" customHeight="1" x14ac:dyDescent="0.4">
      <c r="A90" s="21"/>
      <c r="B90" s="158"/>
      <c r="C90" s="99"/>
      <c r="D90" s="99"/>
      <c r="E90" s="73"/>
      <c r="F90" s="20"/>
      <c r="G90" s="109"/>
      <c r="H90" s="109"/>
      <c r="I90" s="158"/>
      <c r="J90" s="158"/>
    </row>
    <row r="91" spans="1:10" s="111" customFormat="1" ht="15" customHeight="1" x14ac:dyDescent="0.5">
      <c r="A91" s="1" t="s">
        <v>144</v>
      </c>
      <c r="B91" s="270" t="s">
        <v>145</v>
      </c>
      <c r="C91" s="271"/>
      <c r="D91" s="271"/>
      <c r="E91" s="271"/>
      <c r="F91" s="271"/>
      <c r="G91" s="271"/>
      <c r="H91" s="271"/>
      <c r="I91" s="271"/>
      <c r="J91" s="272"/>
    </row>
    <row r="92" spans="1:10" ht="13.5" customHeight="1" x14ac:dyDescent="0.4">
      <c r="A92" s="21"/>
      <c r="B92" s="95" t="s">
        <v>2</v>
      </c>
      <c r="C92" s="273" t="s">
        <v>2</v>
      </c>
      <c r="D92" s="273"/>
      <c r="E92" s="273"/>
      <c r="F92" s="273"/>
      <c r="G92" s="273"/>
      <c r="H92" s="95"/>
      <c r="I92" s="95" t="s">
        <v>2</v>
      </c>
      <c r="J92" s="95"/>
    </row>
    <row r="93" spans="1:10" ht="13.5" customHeight="1" x14ac:dyDescent="0.4">
      <c r="D93" s="123"/>
      <c r="E93" s="74"/>
    </row>
    <row r="94" spans="1:10" s="111" customFormat="1" ht="15" customHeight="1" x14ac:dyDescent="0.5">
      <c r="A94" s="21" t="s">
        <v>146</v>
      </c>
      <c r="B94" s="171" t="s">
        <v>147</v>
      </c>
      <c r="C94" s="172"/>
      <c r="D94" s="173"/>
      <c r="E94" s="174"/>
      <c r="F94" s="175"/>
      <c r="G94" s="274" t="s">
        <v>201</v>
      </c>
      <c r="H94" s="275"/>
      <c r="I94" s="276"/>
    </row>
    <row r="95" spans="1:10" ht="13.5" customHeight="1" x14ac:dyDescent="0.45">
      <c r="A95" s="22" t="s">
        <v>87</v>
      </c>
      <c r="B95" s="176" t="s">
        <v>148</v>
      </c>
      <c r="C95" s="177" t="s">
        <v>149</v>
      </c>
      <c r="D95" s="178" t="s">
        <v>60</v>
      </c>
      <c r="E95" s="248">
        <f>SUM(E47)</f>
        <v>614.38888888888891</v>
      </c>
      <c r="F95" s="103" t="s">
        <v>108</v>
      </c>
      <c r="G95" s="129" t="s">
        <v>153</v>
      </c>
      <c r="H95" s="130" t="s">
        <v>154</v>
      </c>
      <c r="I95" s="131" t="s">
        <v>130</v>
      </c>
    </row>
    <row r="96" spans="1:10" ht="13.5" customHeight="1" x14ac:dyDescent="0.45">
      <c r="A96" s="22" t="s">
        <v>80</v>
      </c>
      <c r="B96" s="180" t="s">
        <v>151</v>
      </c>
      <c r="C96" s="181" t="s">
        <v>152</v>
      </c>
      <c r="D96" s="182" t="s">
        <v>60</v>
      </c>
      <c r="E96" s="183">
        <f>SUM(E44)</f>
        <v>1178</v>
      </c>
      <c r="F96" s="179" t="s">
        <v>150</v>
      </c>
      <c r="G96" s="133" t="s">
        <v>0</v>
      </c>
      <c r="H96" s="134" t="s">
        <v>17</v>
      </c>
      <c r="I96" s="135" t="s">
        <v>158</v>
      </c>
    </row>
    <row r="97" spans="1:9" ht="13.5" customHeight="1" x14ac:dyDescent="0.45">
      <c r="A97" s="21" t="s">
        <v>155</v>
      </c>
      <c r="B97" s="184" t="s">
        <v>156</v>
      </c>
      <c r="C97" s="185" t="s">
        <v>157</v>
      </c>
      <c r="D97" s="186" t="s">
        <v>60</v>
      </c>
      <c r="E97" s="187">
        <f>SUM(G97*H97*I97*E36)</f>
        <v>0</v>
      </c>
      <c r="F97" s="188" t="s">
        <v>79</v>
      </c>
      <c r="G97" s="149">
        <v>30</v>
      </c>
      <c r="H97" s="150">
        <v>2</v>
      </c>
      <c r="I97" s="151">
        <v>0</v>
      </c>
    </row>
    <row r="98" spans="1:9" s="162" customFormat="1" ht="13.5" customHeight="1" x14ac:dyDescent="0.55000000000000004">
      <c r="A98" s="161"/>
      <c r="B98" s="189" t="s">
        <v>202</v>
      </c>
      <c r="C98" s="190"/>
      <c r="D98" s="191"/>
      <c r="E98" s="192"/>
      <c r="F98" s="193"/>
      <c r="G98" s="282" t="s">
        <v>202</v>
      </c>
      <c r="H98" s="283"/>
      <c r="I98" s="283"/>
    </row>
    <row r="99" spans="1:9" ht="13.5" customHeight="1" x14ac:dyDescent="0.45">
      <c r="A99" s="21" t="s">
        <v>159</v>
      </c>
      <c r="B99" s="194" t="s">
        <v>199</v>
      </c>
      <c r="C99" s="185" t="s">
        <v>213</v>
      </c>
      <c r="D99" s="182"/>
      <c r="E99" s="195">
        <f>SUM(G99*H99*I99*E37)</f>
        <v>0</v>
      </c>
      <c r="F99" s="188" t="s">
        <v>150</v>
      </c>
      <c r="G99" s="168">
        <v>70</v>
      </c>
      <c r="H99" s="169">
        <v>2</v>
      </c>
      <c r="I99" s="170">
        <v>0</v>
      </c>
    </row>
    <row r="100" spans="1:9" ht="13.5" customHeight="1" x14ac:dyDescent="0.4">
      <c r="A100" s="21"/>
      <c r="B100" s="196"/>
      <c r="C100" s="197"/>
      <c r="D100" s="198"/>
      <c r="E100" s="199"/>
      <c r="F100" s="188"/>
      <c r="G100" s="133" t="s">
        <v>0</v>
      </c>
      <c r="H100" s="134" t="s">
        <v>17</v>
      </c>
      <c r="I100" s="135" t="s">
        <v>158</v>
      </c>
    </row>
    <row r="101" spans="1:9" ht="13.5" customHeight="1" x14ac:dyDescent="0.5">
      <c r="A101" s="21" t="s">
        <v>159</v>
      </c>
      <c r="B101" s="200" t="s">
        <v>205</v>
      </c>
      <c r="C101" s="185" t="s">
        <v>160</v>
      </c>
      <c r="D101" s="178" t="s">
        <v>60</v>
      </c>
      <c r="E101" s="201">
        <f>SUM(E96/E95)</f>
        <v>1.9173523826747445</v>
      </c>
      <c r="F101" s="103" t="s">
        <v>176</v>
      </c>
      <c r="G101" s="160" t="s">
        <v>198</v>
      </c>
      <c r="H101" s="130" t="s">
        <v>154</v>
      </c>
      <c r="I101" s="131" t="s">
        <v>130</v>
      </c>
    </row>
    <row r="102" spans="1:9" ht="13.5" customHeight="1" x14ac:dyDescent="0.5">
      <c r="A102" s="21" t="s">
        <v>161</v>
      </c>
      <c r="B102" s="203" t="s">
        <v>162</v>
      </c>
      <c r="C102" s="185" t="s">
        <v>163</v>
      </c>
      <c r="D102" s="182" t="s">
        <v>60</v>
      </c>
      <c r="E102" s="204">
        <f>SUM(E97/E47)</f>
        <v>0</v>
      </c>
      <c r="F102" s="103" t="s">
        <v>176</v>
      </c>
      <c r="G102" s="279" t="s">
        <v>203</v>
      </c>
      <c r="H102" s="280"/>
      <c r="I102" s="281"/>
    </row>
    <row r="103" spans="1:9" ht="13.5" customHeight="1" x14ac:dyDescent="0.45">
      <c r="A103" s="21" t="s">
        <v>164</v>
      </c>
      <c r="B103" s="205" t="s">
        <v>207</v>
      </c>
      <c r="C103" s="247" t="s">
        <v>214</v>
      </c>
      <c r="D103" s="186"/>
      <c r="E103" s="206">
        <f>SUM(E99/E47)</f>
        <v>0</v>
      </c>
      <c r="F103" s="103" t="s">
        <v>176</v>
      </c>
      <c r="G103" s="249" t="s">
        <v>193</v>
      </c>
      <c r="H103" s="250"/>
      <c r="I103" s="251"/>
    </row>
    <row r="104" spans="1:9" ht="13.5" customHeight="1" x14ac:dyDescent="0.5">
      <c r="A104" s="21" t="s">
        <v>167</v>
      </c>
      <c r="B104" s="207" t="s">
        <v>165</v>
      </c>
      <c r="C104" s="172" t="s">
        <v>166</v>
      </c>
      <c r="D104" s="208" t="s">
        <v>60</v>
      </c>
      <c r="E104" s="243">
        <f>SUM(E101:E103)</f>
        <v>1.9173523826747445</v>
      </c>
      <c r="F104" s="103" t="s">
        <v>176</v>
      </c>
      <c r="G104" s="252"/>
      <c r="H104" s="253"/>
      <c r="I104" s="254"/>
    </row>
    <row r="105" spans="1:9" s="111" customFormat="1" ht="15" customHeight="1" x14ac:dyDescent="0.5">
      <c r="A105" s="21"/>
      <c r="B105" s="210"/>
      <c r="C105" s="197"/>
      <c r="D105" s="211"/>
      <c r="E105" s="212"/>
      <c r="F105" s="213"/>
      <c r="G105" s="249" t="s">
        <v>192</v>
      </c>
      <c r="H105" s="250"/>
      <c r="I105" s="251"/>
    </row>
    <row r="106" spans="1:9" ht="13.5" customHeight="1" x14ac:dyDescent="0.5">
      <c r="A106" s="21" t="s">
        <v>168</v>
      </c>
      <c r="B106" s="214" t="s">
        <v>204</v>
      </c>
      <c r="C106" s="185" t="s">
        <v>160</v>
      </c>
      <c r="D106" s="178" t="s">
        <v>60</v>
      </c>
      <c r="E106" s="215">
        <f>IF(E87&gt;E88,IF(E47&gt;E88+0.5,E44/(E47-E88),"unendlich"),IF(E47&gt;E87,E44/(E47-E87),"unendlich"))</f>
        <v>28.692828146143366</v>
      </c>
      <c r="F106" s="103" t="s">
        <v>176</v>
      </c>
      <c r="G106" s="252"/>
      <c r="H106" s="253"/>
      <c r="I106" s="254"/>
    </row>
    <row r="107" spans="1:9" ht="13.5" customHeight="1" x14ac:dyDescent="0.45">
      <c r="A107" s="21" t="s">
        <v>169</v>
      </c>
      <c r="B107" s="203" t="s">
        <v>162</v>
      </c>
      <c r="C107" s="185" t="s">
        <v>163</v>
      </c>
      <c r="D107" s="182" t="s">
        <v>60</v>
      </c>
      <c r="E107" s="204">
        <f>SUM(E97/E47)</f>
        <v>0</v>
      </c>
      <c r="F107" s="103" t="s">
        <v>176</v>
      </c>
      <c r="G107" s="284" t="s">
        <v>210</v>
      </c>
      <c r="H107" s="285"/>
      <c r="I107" s="285"/>
    </row>
    <row r="108" spans="1:9" ht="13.5" customHeight="1" x14ac:dyDescent="0.45">
      <c r="A108" s="21" t="s">
        <v>171</v>
      </c>
      <c r="B108" s="205" t="s">
        <v>200</v>
      </c>
      <c r="C108" s="185"/>
      <c r="D108" s="186"/>
      <c r="E108" s="216">
        <f>SUM(E99/E47)</f>
        <v>0</v>
      </c>
      <c r="F108" s="103" t="s">
        <v>176</v>
      </c>
      <c r="G108" s="286"/>
      <c r="H108" s="286"/>
      <c r="I108" s="286"/>
    </row>
    <row r="109" spans="1:9" ht="13.5" customHeight="1" x14ac:dyDescent="0.5">
      <c r="A109" s="21" t="s">
        <v>173</v>
      </c>
      <c r="B109" s="207" t="s">
        <v>170</v>
      </c>
      <c r="C109" s="172" t="s">
        <v>166</v>
      </c>
      <c r="D109" s="208" t="s">
        <v>60</v>
      </c>
      <c r="E109" s="242">
        <f>IF(E106="unendlich","unendlich",(E106+E107+E108))</f>
        <v>28.692828146143366</v>
      </c>
      <c r="F109" s="103" t="s">
        <v>176</v>
      </c>
      <c r="G109" s="287"/>
      <c r="H109" s="287"/>
      <c r="I109" s="287"/>
    </row>
    <row r="110" spans="1:9" s="111" customFormat="1" ht="15" customHeight="1" x14ac:dyDescent="0.5">
      <c r="E110" s="241"/>
    </row>
    <row r="111" spans="1:9" ht="13.5" customHeight="1" x14ac:dyDescent="0.4">
      <c r="A111" s="21"/>
      <c r="D111" s="123"/>
      <c r="E111" s="244"/>
      <c r="F111" s="103"/>
      <c r="H111" s="76"/>
    </row>
    <row r="112" spans="1:9" s="111" customFormat="1" ht="15" customHeight="1" x14ac:dyDescent="0.5">
      <c r="A112" s="21" t="s">
        <v>174</v>
      </c>
      <c r="B112" s="23" t="s">
        <v>172</v>
      </c>
      <c r="C112" s="126"/>
      <c r="D112" s="127"/>
      <c r="E112" s="93"/>
      <c r="F112" s="101"/>
    </row>
    <row r="113" spans="1:9" ht="13.5" customHeight="1" x14ac:dyDescent="0.45">
      <c r="A113" s="22" t="s">
        <v>107</v>
      </c>
      <c r="B113" s="165" t="s">
        <v>148</v>
      </c>
      <c r="C113" s="128" t="s">
        <v>149</v>
      </c>
      <c r="D113" s="138" t="s">
        <v>60</v>
      </c>
      <c r="E113" s="78">
        <f>SUM(E62)</f>
        <v>564.23469387755108</v>
      </c>
      <c r="F113" s="103" t="s">
        <v>108</v>
      </c>
      <c r="G113" s="255" t="s">
        <v>189</v>
      </c>
      <c r="H113" s="256"/>
      <c r="I113" s="257"/>
    </row>
    <row r="114" spans="1:9" ht="13.5" customHeight="1" x14ac:dyDescent="0.45">
      <c r="A114" s="22" t="s">
        <v>105</v>
      </c>
      <c r="B114" s="167" t="s">
        <v>151</v>
      </c>
      <c r="C114" s="144" t="s">
        <v>152</v>
      </c>
      <c r="D114" s="102" t="s">
        <v>60</v>
      </c>
      <c r="E114" s="145">
        <f>SUM(E59)</f>
        <v>2688</v>
      </c>
      <c r="F114" s="103" t="s">
        <v>150</v>
      </c>
      <c r="G114" s="129" t="s">
        <v>153</v>
      </c>
      <c r="H114" s="130" t="s">
        <v>154</v>
      </c>
      <c r="I114" s="131" t="s">
        <v>130</v>
      </c>
    </row>
    <row r="115" spans="1:9" ht="13.5" customHeight="1" x14ac:dyDescent="0.45">
      <c r="A115" s="21" t="s">
        <v>177</v>
      </c>
      <c r="B115" s="166" t="s">
        <v>156</v>
      </c>
      <c r="C115" s="132" t="s">
        <v>157</v>
      </c>
      <c r="D115" s="108" t="s">
        <v>60</v>
      </c>
      <c r="E115" s="79">
        <f>SUM(G115*H115*I115*E52)</f>
        <v>1280</v>
      </c>
      <c r="F115" s="103" t="s">
        <v>150</v>
      </c>
      <c r="G115" s="149">
        <v>50</v>
      </c>
      <c r="H115" s="150">
        <v>2</v>
      </c>
      <c r="I115" s="151">
        <v>1</v>
      </c>
    </row>
    <row r="116" spans="1:9" ht="13.5" customHeight="1" x14ac:dyDescent="0.4">
      <c r="A116" s="21"/>
      <c r="B116" s="146"/>
      <c r="C116" s="140"/>
      <c r="D116" s="141"/>
      <c r="E116" s="75"/>
      <c r="F116" s="103"/>
      <c r="G116" s="133" t="s">
        <v>0</v>
      </c>
      <c r="H116" s="134" t="s">
        <v>17</v>
      </c>
      <c r="I116" s="135" t="s">
        <v>158</v>
      </c>
    </row>
    <row r="117" spans="1:9" ht="13.5" customHeight="1" x14ac:dyDescent="0.5">
      <c r="A117" s="21" t="s">
        <v>178</v>
      </c>
      <c r="B117" s="163" t="s">
        <v>205</v>
      </c>
      <c r="C117" s="132" t="s">
        <v>175</v>
      </c>
      <c r="D117" s="138" t="s">
        <v>60</v>
      </c>
      <c r="E117" s="80">
        <f>SUM(E114/E113)</f>
        <v>4.7639750429514418</v>
      </c>
      <c r="F117" s="103" t="s">
        <v>176</v>
      </c>
      <c r="G117" s="249" t="s">
        <v>193</v>
      </c>
      <c r="H117" s="250"/>
      <c r="I117" s="251"/>
    </row>
    <row r="118" spans="1:9" ht="13.5" customHeight="1" x14ac:dyDescent="0.45">
      <c r="A118" s="21" t="s">
        <v>179</v>
      </c>
      <c r="B118" s="164" t="s">
        <v>162</v>
      </c>
      <c r="C118" s="132" t="s">
        <v>163</v>
      </c>
      <c r="D118" s="102" t="s">
        <v>60</v>
      </c>
      <c r="E118" s="81">
        <f>SUM(E115/E62)</f>
        <v>2.2685595442625912</v>
      </c>
      <c r="F118" s="103" t="s">
        <v>176</v>
      </c>
      <c r="G118" s="252"/>
      <c r="H118" s="253"/>
      <c r="I118" s="254"/>
    </row>
    <row r="119" spans="1:9" s="111" customFormat="1" ht="15" customHeight="1" x14ac:dyDescent="0.5">
      <c r="A119" s="21" t="s">
        <v>180</v>
      </c>
      <c r="B119" s="24" t="s">
        <v>165</v>
      </c>
      <c r="C119" s="136" t="s">
        <v>166</v>
      </c>
      <c r="D119" s="143" t="s">
        <v>60</v>
      </c>
      <c r="E119" s="245">
        <f>SUM(E117:E118)</f>
        <v>7.032534587214033</v>
      </c>
      <c r="F119" s="103" t="s">
        <v>176</v>
      </c>
      <c r="G119" s="249" t="s">
        <v>192</v>
      </c>
      <c r="H119" s="250"/>
      <c r="I119" s="251"/>
    </row>
    <row r="120" spans="1:9" ht="13.5" customHeight="1" x14ac:dyDescent="0.4">
      <c r="A120" s="21"/>
      <c r="B120" s="139"/>
      <c r="C120" s="140"/>
      <c r="D120" s="141"/>
      <c r="E120" s="142"/>
      <c r="F120" s="77"/>
      <c r="G120" s="252"/>
      <c r="H120" s="253"/>
      <c r="I120" s="254"/>
    </row>
    <row r="121" spans="1:9" ht="13.5" customHeight="1" x14ac:dyDescent="0.5">
      <c r="A121" s="21" t="s">
        <v>181</v>
      </c>
      <c r="B121" s="163" t="s">
        <v>206</v>
      </c>
      <c r="C121" s="132" t="s">
        <v>160</v>
      </c>
      <c r="D121" s="138" t="s">
        <v>60</v>
      </c>
      <c r="E121" s="82" t="str">
        <f>IF(E87&gt;E88,IF(E62&gt;E88+0.5,E59/(E62-E88),"unendlich"),IF(E62&gt;E87,E59/(E62-E87),"unendlich"))</f>
        <v>unendlich</v>
      </c>
      <c r="F121" s="103" t="s">
        <v>176</v>
      </c>
      <c r="H121" s="137"/>
    </row>
    <row r="122" spans="1:9" ht="13.5" customHeight="1" x14ac:dyDescent="0.45">
      <c r="A122" s="21" t="s">
        <v>211</v>
      </c>
      <c r="B122" s="164" t="s">
        <v>162</v>
      </c>
      <c r="C122" s="132" t="s">
        <v>163</v>
      </c>
      <c r="D122" s="102" t="s">
        <v>60</v>
      </c>
      <c r="E122" s="83">
        <f>SUM(E115/E62)</f>
        <v>2.2685595442625912</v>
      </c>
      <c r="F122" s="103" t="s">
        <v>176</v>
      </c>
      <c r="H122" s="17"/>
    </row>
    <row r="123" spans="1:9" s="111" customFormat="1" ht="15" customHeight="1" x14ac:dyDescent="0.5">
      <c r="A123" s="21" t="s">
        <v>212</v>
      </c>
      <c r="B123" s="24" t="s">
        <v>170</v>
      </c>
      <c r="C123" s="136" t="s">
        <v>166</v>
      </c>
      <c r="D123" s="143" t="s">
        <v>60</v>
      </c>
      <c r="E123" s="246" t="str">
        <f>IF(E121="unendlich","unendlich",(E121+E122))</f>
        <v>unendlich</v>
      </c>
      <c r="F123" s="103" t="s">
        <v>176</v>
      </c>
      <c r="H123" s="94"/>
    </row>
    <row r="124" spans="1:9" ht="13.5" customHeight="1" x14ac:dyDescent="0.4">
      <c r="A124" s="21"/>
      <c r="D124" s="123"/>
      <c r="E124" s="60"/>
      <c r="F124" s="103"/>
    </row>
    <row r="125" spans="1:9" ht="13.5" customHeight="1" x14ac:dyDescent="0.4">
      <c r="A125" s="21"/>
      <c r="D125" s="123"/>
      <c r="E125" s="60"/>
      <c r="F125" s="103"/>
    </row>
    <row r="126" spans="1:9" ht="13.5" customHeight="1" x14ac:dyDescent="0.4">
      <c r="A126" s="21"/>
      <c r="D126" s="123"/>
      <c r="E126" s="60"/>
      <c r="F126" s="103"/>
    </row>
    <row r="127" spans="1:9" ht="13.5" customHeight="1" x14ac:dyDescent="0.4">
      <c r="A127" s="21"/>
      <c r="D127" s="123"/>
      <c r="E127" s="60"/>
      <c r="F127" s="103"/>
    </row>
    <row r="128" spans="1:9" ht="13.5" customHeight="1" x14ac:dyDescent="0.4">
      <c r="A128" s="21"/>
      <c r="D128" s="123"/>
      <c r="E128" s="60"/>
      <c r="F128" s="103"/>
    </row>
    <row r="129" spans="1:6" ht="13.5" customHeight="1" x14ac:dyDescent="0.4">
      <c r="A129" s="21"/>
      <c r="D129" s="123"/>
      <c r="E129" s="60"/>
      <c r="F129" s="103"/>
    </row>
    <row r="130" spans="1:6" ht="13.5" customHeight="1" x14ac:dyDescent="0.4">
      <c r="A130" s="21"/>
      <c r="D130" s="123"/>
      <c r="E130" s="60"/>
      <c r="F130" s="103"/>
    </row>
    <row r="131" spans="1:6" x14ac:dyDescent="0.4">
      <c r="A131" s="21"/>
      <c r="D131" s="123"/>
      <c r="E131" s="60"/>
      <c r="F131" s="103"/>
    </row>
  </sheetData>
  <sheetProtection algorithmName="SHA-512" hashValue="welfCMt86ufaJW7CBlHsFRGDpvDZ4yrTko4hb8Kgox3TVt0DL2K+2Lg7UR4DSVpuULXqc2aI3DGWFrmotOvq7A==" saltValue="U06IX4BuHwF08JmmDH2TLQ==" spinCount="100000" sheet="1" objects="1" scenarios="1"/>
  <mergeCells count="50">
    <mergeCell ref="B29:J29"/>
    <mergeCell ref="B1:J1"/>
    <mergeCell ref="B2:E2"/>
    <mergeCell ref="C4:E4"/>
    <mergeCell ref="G4:H4"/>
    <mergeCell ref="I4:J4"/>
    <mergeCell ref="G56:J56"/>
    <mergeCell ref="B32:J32"/>
    <mergeCell ref="G36:I36"/>
    <mergeCell ref="G38:J38"/>
    <mergeCell ref="G41:J41"/>
    <mergeCell ref="G42:I42"/>
    <mergeCell ref="G44:I44"/>
    <mergeCell ref="G45:I45"/>
    <mergeCell ref="G47:I47"/>
    <mergeCell ref="G48:I48"/>
    <mergeCell ref="G52:I52"/>
    <mergeCell ref="G53:J53"/>
    <mergeCell ref="G37:J37"/>
    <mergeCell ref="F72:I73"/>
    <mergeCell ref="G57:I57"/>
    <mergeCell ref="G59:I59"/>
    <mergeCell ref="G60:I60"/>
    <mergeCell ref="G62:I62"/>
    <mergeCell ref="G63:I63"/>
    <mergeCell ref="B66:J66"/>
    <mergeCell ref="B67:E67"/>
    <mergeCell ref="F68:G68"/>
    <mergeCell ref="H68:I68"/>
    <mergeCell ref="B70:E70"/>
    <mergeCell ref="F70:I71"/>
    <mergeCell ref="C74:G74"/>
    <mergeCell ref="H75:I75"/>
    <mergeCell ref="B76:I76"/>
    <mergeCell ref="G81:I81"/>
    <mergeCell ref="H82:I82"/>
    <mergeCell ref="G105:I106"/>
    <mergeCell ref="G113:I113"/>
    <mergeCell ref="G117:I118"/>
    <mergeCell ref="G119:I120"/>
    <mergeCell ref="B82:E82"/>
    <mergeCell ref="G85:I88"/>
    <mergeCell ref="B91:J91"/>
    <mergeCell ref="C92:G92"/>
    <mergeCell ref="G94:I94"/>
    <mergeCell ref="G103:I104"/>
    <mergeCell ref="G83:G84"/>
    <mergeCell ref="G102:I102"/>
    <mergeCell ref="G98:I98"/>
    <mergeCell ref="G107:I109"/>
  </mergeCells>
  <phoneticPr fontId="24" type="noConversion"/>
  <hyperlinks>
    <hyperlink ref="F72" r:id="rId1" xr:uid="{319A9CF1-6707-4E4F-A1C7-B1965FAA4756}"/>
  </hyperlinks>
  <pageMargins left="0.78740157480314965" right="0.19685039370078741" top="1.1811023622047245" bottom="0.98425196850393704" header="0.78740157480314965" footer="0.78740157480314965"/>
  <pageSetup paperSize="9" scale="76" orientation="portrait" r:id="rId2"/>
  <headerFooter>
    <oddHeader>&amp;L&amp;"Arial,Standard"&amp;16Berechung Energiebedarf / Deckung - mit AGM / LiFePO4 - mit/ohne Solar / Ladebooster</oddHeader>
    <oddFooter>&amp;L&amp;"Arial,Standard"&amp;10Seite &amp;P von &amp;N&amp;C&amp;"Arial,Standard"&amp;10Alle Berechnungsvorgaben und Rechenwege &amp;KFF0000ohne Gewähr&amp;K01+000 und nur zur privaten Eigenverwendung!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Autarke Standzeit</vt:lpstr>
      <vt:lpstr>'Autarke Standzeit'!Druckbereich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ibg12</dc:creator>
  <cp:lastModifiedBy>ibg.admin</cp:lastModifiedBy>
  <cp:lastPrinted>2022-01-03T14:58:08Z</cp:lastPrinted>
  <dcterms:created xsi:type="dcterms:W3CDTF">2022-01-03T13:43:01Z</dcterms:created>
  <dcterms:modified xsi:type="dcterms:W3CDTF">2022-01-10T21:33:39Z</dcterms:modified>
</cp:coreProperties>
</file>